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masolutionsnj.sharepoint.com/sites/Clients/Shared Documents/Sylvan FOA/2026/Services/Membership/2026 Membership Renewals/"/>
    </mc:Choice>
  </mc:AlternateContent>
  <xr:revisionPtr revIDLastSave="77" documentId="8_{32E8AAF1-01C6-41EB-8E83-7EB2C022B669}" xr6:coauthVersionLast="47" xr6:coauthVersionMax="47" xr10:uidLastSave="{BFD7582E-287C-4FFE-A7BE-1BF096AF856F}"/>
  <bookViews>
    <workbookView xWindow="-108" yWindow="-108" windowWidth="23256" windowHeight="12576" xr2:uid="{00000000-000D-0000-FFFF-FFFF00000000}"/>
  </bookViews>
  <sheets>
    <sheet name="US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iGexw47GEs5Bb0vMm7s7P8bdzpPVAnuQXRKQUfgYZaA="/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C18" i="1" l="1"/>
  <c r="I18" i="1" s="1"/>
  <c r="B18" i="1"/>
  <c r="L18" i="1"/>
  <c r="G43" i="1"/>
  <c r="H43" i="1" s="1"/>
  <c r="G42" i="1"/>
  <c r="H42" i="1" s="1"/>
  <c r="G41" i="1"/>
  <c r="L41" i="1" s="1"/>
  <c r="G38" i="1"/>
  <c r="H38" i="1" s="1"/>
  <c r="G37" i="1"/>
  <c r="H37" i="1" s="1"/>
  <c r="G36" i="1"/>
  <c r="H36" i="1" s="1"/>
  <c r="H22" i="1"/>
  <c r="L20" i="1"/>
  <c r="C20" i="1"/>
  <c r="I20" i="1" s="1"/>
  <c r="B20" i="1"/>
  <c r="L19" i="1"/>
  <c r="C19" i="1"/>
  <c r="I19" i="1" s="1"/>
  <c r="B19" i="1"/>
  <c r="L17" i="1"/>
  <c r="C17" i="1"/>
  <c r="I17" i="1" s="1"/>
  <c r="B17" i="1"/>
  <c r="L16" i="1"/>
  <c r="C16" i="1"/>
  <c r="I16" i="1" s="1"/>
  <c r="B16" i="1"/>
  <c r="L15" i="1"/>
  <c r="C15" i="1"/>
  <c r="I15" i="1" s="1"/>
  <c r="B15" i="1"/>
  <c r="L14" i="1"/>
  <c r="C14" i="1"/>
  <c r="I14" i="1" s="1"/>
  <c r="B14" i="1"/>
  <c r="L13" i="1"/>
  <c r="C13" i="1"/>
  <c r="I13" i="1" s="1"/>
  <c r="B13" i="1"/>
  <c r="L12" i="1"/>
  <c r="C12" i="1"/>
  <c r="I12" i="1" s="1"/>
  <c r="B12" i="1"/>
  <c r="L11" i="1"/>
  <c r="C11" i="1"/>
  <c r="I11" i="1" s="1"/>
  <c r="B11" i="1"/>
  <c r="H18" i="1" l="1"/>
  <c r="J18" i="1" s="1"/>
  <c r="K18" i="1" s="1"/>
  <c r="H41" i="1"/>
  <c r="J41" i="1" s="1"/>
  <c r="K41" i="1" s="1"/>
  <c r="H20" i="1"/>
  <c r="J20" i="1" s="1"/>
  <c r="K20" i="1" s="1"/>
  <c r="H14" i="1"/>
  <c r="J14" i="1" s="1"/>
  <c r="K14" i="1" s="1"/>
  <c r="H13" i="1"/>
  <c r="J13" i="1" s="1"/>
  <c r="K13" i="1" s="1"/>
  <c r="I21" i="1"/>
  <c r="H11" i="1"/>
  <c r="H16" i="1"/>
  <c r="J16" i="1" s="1"/>
  <c r="K16" i="1" s="1"/>
  <c r="H17" i="1"/>
  <c r="J17" i="1" s="1"/>
  <c r="K17" i="1" s="1"/>
  <c r="H12" i="1"/>
  <c r="J12" i="1" s="1"/>
  <c r="K12" i="1" s="1"/>
  <c r="H15" i="1"/>
  <c r="J15" i="1" s="1"/>
  <c r="K15" i="1" s="1"/>
  <c r="H19" i="1"/>
  <c r="J19" i="1" s="1"/>
  <c r="K19" i="1" s="1"/>
  <c r="H21" i="1" l="1"/>
  <c r="H23" i="1" s="1"/>
  <c r="H24" i="1" s="1"/>
  <c r="J11" i="1"/>
  <c r="J21" i="1" l="1"/>
  <c r="K21" i="1" s="1"/>
  <c r="K11" i="1"/>
  <c r="F21" i="1" s="1"/>
</calcChain>
</file>

<file path=xl/sharedStrings.xml><?xml version="1.0" encoding="utf-8"?>
<sst xmlns="http://schemas.openxmlformats.org/spreadsheetml/2006/main" count="46" uniqueCount="38">
  <si>
    <t>Sylvan FOA - PVP Annual Credit Calculator</t>
  </si>
  <si>
    <t>STEP 1:</t>
  </si>
  <si>
    <r>
      <rPr>
        <sz val="14"/>
        <color theme="0"/>
        <rFont val="Helvetica Neue"/>
      </rPr>
      <t xml:space="preserve">Please enter your owner name(s) and list your center numbers for verification purposes in  </t>
    </r>
    <r>
      <rPr>
        <b/>
        <u/>
        <sz val="14"/>
        <color theme="0"/>
        <rFont val="Helvetica"/>
      </rPr>
      <t xml:space="preserve">GREEN CELLS F4 &amp; H4 </t>
    </r>
    <r>
      <rPr>
        <sz val="14"/>
        <color theme="0"/>
        <rFont val="Helvetica"/>
      </rPr>
      <t>below:</t>
    </r>
  </si>
  <si>
    <t>STEP 2:</t>
  </si>
  <si>
    <t>Total Centers Owned</t>
  </si>
  <si>
    <t>STEP 3:</t>
  </si>
  <si>
    <r>
      <rPr>
        <sz val="14"/>
        <color rgb="FFFFFFFF"/>
        <rFont val="Helvetica Neue"/>
      </rPr>
      <t xml:space="preserve">Please enter your total number of centers using each vendor in </t>
    </r>
    <r>
      <rPr>
        <b/>
        <u/>
        <sz val="14"/>
        <color rgb="FFFFFFFF"/>
        <rFont val="Helvetica"/>
      </rPr>
      <t>GREEN CELLS G11-G22</t>
    </r>
    <r>
      <rPr>
        <sz val="14"/>
        <color rgb="FFFFFFFF"/>
        <rFont val="Helvetica"/>
      </rPr>
      <t xml:space="preserve"> to indicate the PVP partners you currently contract with or plan to contract within the near future:</t>
    </r>
  </si>
  <si>
    <t>Rebate = .0006 % of received revenue per center after 1st center.</t>
  </si>
  <si>
    <t>Rebate =.0040 % of received revenue 1st center</t>
  </si>
  <si>
    <t>VENDOR</t>
  </si>
  <si>
    <r>
      <rPr>
        <b/>
        <sz val="11"/>
        <color theme="1"/>
        <rFont val="Helvetica Neue"/>
      </rPr>
      <t xml:space="preserve">FULL CREDIT POTENTIAL </t>
    </r>
    <r>
      <rPr>
        <sz val="11"/>
        <color theme="1"/>
        <rFont val="Helvetica"/>
      </rPr>
      <t>(If using all vendors in all centers)</t>
    </r>
    <r>
      <rPr>
        <b/>
        <sz val="11"/>
        <color theme="1"/>
        <rFont val="Helvetica"/>
      </rPr>
      <t xml:space="preserve"> </t>
    </r>
  </si>
  <si>
    <t>CENTERS CONTRACTED PER VENDOR</t>
  </si>
  <si>
    <t>CURRENT VENDOR CREDIT</t>
  </si>
  <si>
    <t>STATIC</t>
  </si>
  <si>
    <t>Blink Voice</t>
  </si>
  <si>
    <t>Coastal Payroll</t>
  </si>
  <si>
    <t>Gusto</t>
  </si>
  <si>
    <t>Northwestern Mutual</t>
  </si>
  <si>
    <t>SLC Rewards</t>
  </si>
  <si>
    <t>Staples Business</t>
  </si>
  <si>
    <t xml:space="preserve"> Workstream</t>
  </si>
  <si>
    <t>Text Request</t>
  </si>
  <si>
    <t>HR Continuum</t>
  </si>
  <si>
    <t>Total Credit</t>
  </si>
  <si>
    <t>Standard FOA Dues</t>
  </si>
  <si>
    <t>PVP Discount at 1/4 of membership dues</t>
  </si>
  <si>
    <t xml:space="preserve"> Updated Member Dues with PVP Credit*</t>
  </si>
  <si>
    <t>*NOTE: Maximum PVP Discounts will be capped at 1/4 of your membership dues regardless of the total in H23.  Canadian franchisee dues and credits will be calculated at the CAD rate;  Credits will be used to offset upcoming year's dues.</t>
  </si>
  <si>
    <t xml:space="preserve">PVP Discount Cap Calculation </t>
  </si>
  <si>
    <t>Center Amount</t>
  </si>
  <si>
    <t>Dues (USD)</t>
  </si>
  <si>
    <t>Maximum Discount</t>
  </si>
  <si>
    <t>Minimum Dues Owed</t>
  </si>
  <si>
    <t>1 center</t>
  </si>
  <si>
    <t>2-3 centers</t>
  </si>
  <si>
    <t>4+</t>
  </si>
  <si>
    <t>Canadian dues in USD</t>
  </si>
  <si>
    <t>Yardstik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</si>
</sst>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m\-d"/>
  </numFmts>
  <fonts count="23">
    <font>
      <sz val="12"/>
      <color theme="1"/>
      <name val="Calibri"/>
      <scheme val="minor"/>
    </font>
    <font>
      <sz val="14"/>
      <color theme="1"/>
      <name val="Helvetica Neue"/>
    </font>
    <font>
      <b/>
      <sz val="30"/>
      <color theme="0"/>
      <name val="Helvetica Neue"/>
    </font>
    <font>
      <sz val="12"/>
      <name val="Calibri"/>
      <family val="2"/>
    </font>
    <font>
      <b/>
      <sz val="24"/>
      <color theme="0"/>
      <name val="Helvetica Neue"/>
    </font>
    <font>
      <sz val="14"/>
      <color theme="0"/>
      <name val="Helvetica Neue"/>
    </font>
    <font>
      <sz val="14"/>
      <color rgb="FFFFFFFF"/>
      <name val="Helvetica Neue"/>
    </font>
    <font>
      <b/>
      <sz val="14"/>
      <color theme="1"/>
      <name val="Helvetica Neue"/>
    </font>
    <font>
      <b/>
      <sz val="11"/>
      <color theme="1"/>
      <name val="Helvetica Neue"/>
    </font>
    <font>
      <b/>
      <sz val="12"/>
      <color theme="1"/>
      <name val="Helvetica Neue"/>
    </font>
    <font>
      <b/>
      <sz val="12"/>
      <color rgb="FF000000"/>
      <name val="Helvetica Neue"/>
    </font>
    <font>
      <sz val="16"/>
      <color theme="1"/>
      <name val="Helvetica Neue"/>
    </font>
    <font>
      <b/>
      <sz val="16"/>
      <color theme="1"/>
      <name val="Helvetica Neue"/>
    </font>
    <font>
      <b/>
      <sz val="20"/>
      <color theme="1"/>
      <name val="Helvetica Neue"/>
    </font>
    <font>
      <sz val="12"/>
      <color rgb="FFFFFFFF"/>
      <name val="Helvetica Neue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0"/>
      <name val="Helvetica"/>
    </font>
    <font>
      <sz val="14"/>
      <color theme="0"/>
      <name val="Helvetica"/>
    </font>
    <font>
      <b/>
      <u/>
      <sz val="14"/>
      <color rgb="FFFFFFFF"/>
      <name val="Helvetica"/>
    </font>
    <font>
      <sz val="14"/>
      <color rgb="FFFFFFFF"/>
      <name val="Helvetica"/>
    </font>
    <font>
      <sz val="11"/>
      <color theme="1"/>
      <name val="Helvetica"/>
    </font>
    <font>
      <b/>
      <sz val="11"/>
      <color theme="1"/>
      <name val="Helvetica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F5496"/>
        <bgColor rgb="FF2F5496"/>
      </patternFill>
    </fill>
    <fill>
      <patternFill patternType="solid">
        <fgColor rgb="FFC5E0B3"/>
        <bgColor rgb="FFC5E0B3"/>
      </patternFill>
    </fill>
    <fill>
      <patternFill patternType="solid">
        <fgColor rgb="FFDADADA"/>
        <bgColor rgb="FFDADADA"/>
      </patternFill>
    </fill>
    <fill>
      <patternFill patternType="solid">
        <fgColor rgb="FFCCCCFF"/>
        <bgColor rgb="FFCCCCFF"/>
      </patternFill>
    </fill>
    <fill>
      <patternFill patternType="solid">
        <fgColor rgb="FF8496B0"/>
        <bgColor rgb="FF8496B0"/>
      </patternFill>
    </fill>
    <fill>
      <patternFill patternType="solid">
        <fgColor rgb="FF8EAADB"/>
        <bgColor rgb="FF8EAADB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1" fontId="1" fillId="4" borderId="5" xfId="0" applyNumberFormat="1" applyFont="1" applyFill="1" applyBorder="1" applyAlignment="1">
      <alignment vertical="center"/>
    </xf>
    <xf numFmtId="16" fontId="1" fillId="0" borderId="0" xfId="0" applyNumberFormat="1" applyFont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vertical="center"/>
    </xf>
    <xf numFmtId="0" fontId="7" fillId="5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1" fontId="1" fillId="0" borderId="10" xfId="0" applyNumberFormat="1" applyFont="1" applyBorder="1" applyAlignment="1">
      <alignment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15" xfId="0" applyNumberFormat="1" applyFont="1" applyBorder="1" applyAlignment="1">
      <alignment horizontal="center" vertical="center"/>
    </xf>
    <xf numFmtId="44" fontId="1" fillId="6" borderId="8" xfId="0" applyNumberFormat="1" applyFont="1" applyFill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7" fontId="1" fillId="0" borderId="18" xfId="0" applyNumberFormat="1" applyFont="1" applyBorder="1" applyAlignment="1">
      <alignment horizontal="center" vertical="center"/>
    </xf>
    <xf numFmtId="44" fontId="1" fillId="0" borderId="0" xfId="0" applyNumberFormat="1" applyFont="1" applyAlignment="1">
      <alignment vertical="center"/>
    </xf>
    <xf numFmtId="44" fontId="1" fillId="0" borderId="0" xfId="0" applyNumberFormat="1" applyFont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/>
    </xf>
    <xf numFmtId="4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12" fillId="0" borderId="22" xfId="0" applyFont="1" applyBorder="1" applyAlignment="1">
      <alignment horizontal="center" vertical="center"/>
    </xf>
    <xf numFmtId="7" fontId="12" fillId="0" borderId="23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7" fontId="12" fillId="0" borderId="25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7" fontId="13" fillId="7" borderId="29" xfId="0" applyNumberFormat="1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7" fontId="13" fillId="7" borderId="3" xfId="0" applyNumberFormat="1" applyFont="1" applyFill="1" applyBorder="1" applyAlignment="1">
      <alignment horizontal="center" vertical="center"/>
    </xf>
    <xf numFmtId="7" fontId="13" fillId="4" borderId="5" xfId="0" applyNumberFormat="1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7" fontId="13" fillId="7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8" borderId="33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165" fontId="1" fillId="0" borderId="33" xfId="0" applyNumberFormat="1" applyFont="1" applyBorder="1" applyAlignment="1">
      <alignment vertical="center"/>
    </xf>
    <xf numFmtId="0" fontId="1" fillId="9" borderId="0" xfId="0" applyFont="1" applyFill="1" applyAlignment="1">
      <alignment vertical="center"/>
    </xf>
    <xf numFmtId="1" fontId="1" fillId="9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166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44" fontId="15" fillId="0" borderId="0" xfId="0" applyNumberFormat="1" applyFont="1" applyAlignment="1">
      <alignment horizontal="right"/>
    </xf>
    <xf numFmtId="166" fontId="15" fillId="0" borderId="0" xfId="0" applyNumberFormat="1" applyFont="1"/>
    <xf numFmtId="0" fontId="15" fillId="0" borderId="0" xfId="0" applyFont="1"/>
    <xf numFmtId="44" fontId="15" fillId="0" borderId="0" xfId="0" applyNumberFormat="1" applyFont="1"/>
    <xf numFmtId="44" fontId="16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9" xfId="0" applyFont="1" applyBorder="1" applyAlignment="1">
      <alignment horizontal="center" vertical="center"/>
    </xf>
    <xf numFmtId="0" fontId="3" fillId="0" borderId="9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13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 wrapText="1"/>
    </xf>
    <xf numFmtId="0" fontId="3" fillId="0" borderId="31" xfId="0" applyFont="1" applyBorder="1"/>
    <xf numFmtId="0" fontId="3" fillId="0" borderId="15" xfId="0" applyFont="1" applyBorder="1"/>
    <xf numFmtId="0" fontId="3" fillId="0" borderId="32" xfId="0" applyFont="1" applyBorder="1"/>
    <xf numFmtId="0" fontId="3" fillId="0" borderId="26" xfId="0" applyFont="1" applyBorder="1"/>
    <xf numFmtId="0" fontId="7" fillId="0" borderId="0" xfId="0" applyFont="1" applyAlignment="1">
      <alignment horizontal="center" vertical="center"/>
    </xf>
    <xf numFmtId="7" fontId="1" fillId="0" borderId="3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topLeftCell="E1" workbookViewId="0">
      <selection activeCell="G11" sqref="G11"/>
    </sheetView>
  </sheetViews>
  <sheetFormatPr defaultColWidth="11.19921875" defaultRowHeight="15" customHeight="1"/>
  <cols>
    <col min="1" max="1" width="16.19921875" hidden="1" customWidth="1"/>
    <col min="2" max="2" width="12.796875" hidden="1" customWidth="1"/>
    <col min="3" max="3" width="12.296875" hidden="1" customWidth="1"/>
    <col min="4" max="4" width="2.59765625" hidden="1" customWidth="1"/>
    <col min="5" max="5" width="30.09765625" customWidth="1"/>
    <col min="6" max="6" width="27" customWidth="1"/>
    <col min="7" max="7" width="26.8984375" customWidth="1"/>
    <col min="8" max="8" width="27.09765625" customWidth="1"/>
    <col min="9" max="9" width="14" hidden="1" customWidth="1"/>
    <col min="10" max="10" width="13.296875" hidden="1" customWidth="1"/>
    <col min="11" max="11" width="14.19921875" hidden="1" customWidth="1"/>
    <col min="12" max="12" width="13.69921875" hidden="1" customWidth="1"/>
    <col min="13" max="13" width="5.3984375" customWidth="1"/>
    <col min="14" max="26" width="22.296875" customWidth="1"/>
  </cols>
  <sheetData>
    <row r="1" spans="1:26" ht="4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>
      <c r="A2" s="65"/>
      <c r="B2" s="66"/>
      <c r="C2" s="66"/>
      <c r="D2" s="2"/>
      <c r="E2" s="67" t="s">
        <v>0</v>
      </c>
      <c r="F2" s="61"/>
      <c r="G2" s="61"/>
      <c r="H2" s="6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7.5" customHeight="1">
      <c r="A3" s="1"/>
      <c r="B3" s="1"/>
      <c r="C3" s="1"/>
      <c r="D3" s="2"/>
      <c r="E3" s="3" t="s">
        <v>1</v>
      </c>
      <c r="F3" s="60" t="s">
        <v>2</v>
      </c>
      <c r="G3" s="61"/>
      <c r="H3" s="6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>
      <c r="A4" s="1"/>
      <c r="B4" s="1"/>
      <c r="C4" s="1"/>
      <c r="D4" s="2"/>
      <c r="E4" s="4"/>
      <c r="F4" s="5"/>
      <c r="G4" s="4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>
      <c r="A5" s="1"/>
      <c r="B5" s="1"/>
      <c r="C5" s="1"/>
      <c r="D5" s="2"/>
      <c r="E5" s="3" t="s">
        <v>3</v>
      </c>
      <c r="F5" s="68"/>
      <c r="G5" s="61"/>
      <c r="H5" s="6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7"/>
      <c r="B6" s="1"/>
      <c r="C6" s="1"/>
      <c r="D6" s="2"/>
      <c r="E6" s="69" t="s">
        <v>4</v>
      </c>
      <c r="F6" s="61"/>
      <c r="G6" s="62"/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7"/>
      <c r="B7" s="1"/>
      <c r="C7" s="1"/>
      <c r="D7" s="2"/>
      <c r="E7" s="1"/>
      <c r="F7" s="9"/>
      <c r="G7" s="1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2.5" customHeight="1">
      <c r="A8" s="1"/>
      <c r="B8" s="1"/>
      <c r="C8" s="1"/>
      <c r="D8" s="2"/>
      <c r="E8" s="3" t="s">
        <v>5</v>
      </c>
      <c r="F8" s="60" t="s">
        <v>6</v>
      </c>
      <c r="G8" s="61"/>
      <c r="H8" s="6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>
      <c r="A9" s="1"/>
      <c r="B9" s="11" t="s">
        <v>7</v>
      </c>
      <c r="C9" s="11" t="s">
        <v>8</v>
      </c>
      <c r="D9" s="12"/>
      <c r="E9" s="63"/>
      <c r="F9" s="64"/>
      <c r="G9" s="64"/>
      <c r="H9" s="6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>
      <c r="A10" s="13"/>
      <c r="B10" s="14"/>
      <c r="C10" s="14"/>
      <c r="D10" s="15"/>
      <c r="E10" s="16" t="s">
        <v>9</v>
      </c>
      <c r="F10" s="17" t="s">
        <v>10</v>
      </c>
      <c r="G10" s="17" t="s">
        <v>11</v>
      </c>
      <c r="H10" s="18" t="s">
        <v>12</v>
      </c>
      <c r="I10" s="19" t="s">
        <v>13</v>
      </c>
      <c r="J10" s="19" t="s">
        <v>13</v>
      </c>
      <c r="K10" s="19" t="s">
        <v>13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24" customHeight="1">
      <c r="A11" s="20">
        <v>3000</v>
      </c>
      <c r="B11" s="21">
        <f t="shared" ref="B11:B20" si="0">A11*0.0006</f>
        <v>1.7999999999999998</v>
      </c>
      <c r="C11" s="21">
        <f t="shared" ref="C11:C20" si="1">A11*0.004</f>
        <v>12</v>
      </c>
      <c r="D11" s="12"/>
      <c r="E11" s="22" t="s">
        <v>14</v>
      </c>
      <c r="F11" s="81">
        <f>(H6-1)*B11+C11</f>
        <v>10.199999999999999</v>
      </c>
      <c r="G11" s="23"/>
      <c r="H11" s="24">
        <f t="shared" ref="H11:H20" si="2">IF(G11=1, I11, IF(G11&gt;1, I11 +(B11*L11), IF(G11=0,0)))</f>
        <v>0</v>
      </c>
      <c r="I11" s="25">
        <f t="shared" ref="I11:I20" si="3">C11</f>
        <v>12</v>
      </c>
      <c r="J11" s="25" t="b">
        <f t="shared" ref="J11:J20" si="4">IF(H11&gt;1,L11*B11)</f>
        <v>0</v>
      </c>
      <c r="K11" s="25">
        <f t="shared" ref="K11:K21" si="5">SUM(I11:J11)</f>
        <v>12</v>
      </c>
      <c r="L11" s="1" t="b">
        <f t="shared" ref="L11:L20" si="6">IF(G11&gt;1,G11-1)</f>
        <v>0</v>
      </c>
      <c r="M11" s="2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20">
        <v>3000</v>
      </c>
      <c r="B12" s="21">
        <f t="shared" si="0"/>
        <v>1.7999999999999998</v>
      </c>
      <c r="C12" s="21">
        <f t="shared" si="1"/>
        <v>12</v>
      </c>
      <c r="D12" s="12"/>
      <c r="E12" s="27" t="s">
        <v>15</v>
      </c>
      <c r="F12" s="81">
        <f>(H6-1)*B12+C12</f>
        <v>10.199999999999999</v>
      </c>
      <c r="G12" s="23"/>
      <c r="H12" s="24">
        <f t="shared" si="2"/>
        <v>0</v>
      </c>
      <c r="I12" s="25">
        <f t="shared" si="3"/>
        <v>12</v>
      </c>
      <c r="J12" s="25" t="b">
        <f t="shared" si="4"/>
        <v>0</v>
      </c>
      <c r="K12" s="25">
        <f t="shared" si="5"/>
        <v>12</v>
      </c>
      <c r="L12" s="1" t="b">
        <f t="shared" si="6"/>
        <v>0</v>
      </c>
      <c r="M12" s="2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20">
        <v>3000</v>
      </c>
      <c r="B13" s="21">
        <f t="shared" si="0"/>
        <v>1.7999999999999998</v>
      </c>
      <c r="C13" s="21">
        <f t="shared" si="1"/>
        <v>12</v>
      </c>
      <c r="D13" s="12"/>
      <c r="E13" s="27" t="s">
        <v>16</v>
      </c>
      <c r="F13" s="81">
        <f>(H6-1)*B13+C13</f>
        <v>10.199999999999999</v>
      </c>
      <c r="G13" s="23"/>
      <c r="H13" s="24">
        <f t="shared" si="2"/>
        <v>0</v>
      </c>
      <c r="I13" s="25">
        <f t="shared" si="3"/>
        <v>12</v>
      </c>
      <c r="J13" s="25" t="b">
        <f t="shared" si="4"/>
        <v>0</v>
      </c>
      <c r="K13" s="25">
        <f t="shared" si="5"/>
        <v>12</v>
      </c>
      <c r="L13" s="1" t="b">
        <f t="shared" si="6"/>
        <v>0</v>
      </c>
      <c r="M13" s="2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20">
        <v>3000</v>
      </c>
      <c r="B14" s="21">
        <f t="shared" si="0"/>
        <v>1.7999999999999998</v>
      </c>
      <c r="C14" s="21">
        <f t="shared" si="1"/>
        <v>12</v>
      </c>
      <c r="D14" s="12"/>
      <c r="E14" s="27" t="s">
        <v>17</v>
      </c>
      <c r="F14" s="81">
        <f>(H6-1)*B14+C14</f>
        <v>10.199999999999999</v>
      </c>
      <c r="G14" s="23"/>
      <c r="H14" s="24">
        <f t="shared" si="2"/>
        <v>0</v>
      </c>
      <c r="I14" s="25">
        <f t="shared" si="3"/>
        <v>12</v>
      </c>
      <c r="J14" s="25" t="b">
        <f t="shared" si="4"/>
        <v>0</v>
      </c>
      <c r="K14" s="25">
        <f t="shared" si="5"/>
        <v>12</v>
      </c>
      <c r="L14" s="1" t="b">
        <f t="shared" si="6"/>
        <v>0</v>
      </c>
      <c r="M14" s="2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20">
        <v>3000</v>
      </c>
      <c r="B15" s="21">
        <f t="shared" si="0"/>
        <v>1.7999999999999998</v>
      </c>
      <c r="C15" s="21">
        <f t="shared" si="1"/>
        <v>12</v>
      </c>
      <c r="D15" s="12"/>
      <c r="E15" s="27" t="s">
        <v>18</v>
      </c>
      <c r="F15" s="81">
        <f>(H6-1)*B15+C15</f>
        <v>10.199999999999999</v>
      </c>
      <c r="G15" s="23"/>
      <c r="H15" s="24">
        <f t="shared" si="2"/>
        <v>0</v>
      </c>
      <c r="I15" s="25">
        <f t="shared" si="3"/>
        <v>12</v>
      </c>
      <c r="J15" s="25" t="b">
        <f t="shared" si="4"/>
        <v>0</v>
      </c>
      <c r="K15" s="25">
        <f t="shared" si="5"/>
        <v>12</v>
      </c>
      <c r="L15" s="1" t="b">
        <f t="shared" si="6"/>
        <v>0</v>
      </c>
      <c r="M15" s="2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20">
        <v>3000</v>
      </c>
      <c r="B16" s="21">
        <f t="shared" si="0"/>
        <v>1.7999999999999998</v>
      </c>
      <c r="C16" s="21">
        <f t="shared" si="1"/>
        <v>12</v>
      </c>
      <c r="D16" s="12"/>
      <c r="E16" s="27" t="s">
        <v>19</v>
      </c>
      <c r="F16" s="81">
        <f>(H6-1)*B16+C16</f>
        <v>10.199999999999999</v>
      </c>
      <c r="G16" s="23"/>
      <c r="H16" s="24">
        <f t="shared" si="2"/>
        <v>0</v>
      </c>
      <c r="I16" s="25">
        <f t="shared" si="3"/>
        <v>12</v>
      </c>
      <c r="J16" s="25" t="b">
        <f t="shared" si="4"/>
        <v>0</v>
      </c>
      <c r="K16" s="25">
        <f t="shared" si="5"/>
        <v>12</v>
      </c>
      <c r="L16" s="1" t="b">
        <f t="shared" si="6"/>
        <v>0</v>
      </c>
      <c r="M16" s="2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20">
        <v>3000</v>
      </c>
      <c r="B17" s="21">
        <f t="shared" si="0"/>
        <v>1.7999999999999998</v>
      </c>
      <c r="C17" s="21">
        <f t="shared" si="1"/>
        <v>12</v>
      </c>
      <c r="D17" s="12"/>
      <c r="E17" s="28" t="s">
        <v>20</v>
      </c>
      <c r="F17" s="81">
        <f>(H6-1)*B17+C17</f>
        <v>10.199999999999999</v>
      </c>
      <c r="G17" s="23"/>
      <c r="H17" s="24">
        <f t="shared" si="2"/>
        <v>0</v>
      </c>
      <c r="I17" s="25">
        <f t="shared" si="3"/>
        <v>12</v>
      </c>
      <c r="J17" s="25" t="b">
        <f t="shared" si="4"/>
        <v>0</v>
      </c>
      <c r="K17" s="25">
        <f t="shared" si="5"/>
        <v>12</v>
      </c>
      <c r="L17" s="1" t="b">
        <f t="shared" si="6"/>
        <v>0</v>
      </c>
      <c r="M17" s="2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20">
        <v>3000</v>
      </c>
      <c r="B18" s="21">
        <f t="shared" ref="B18" si="7">A18*0.0006</f>
        <v>1.7999999999999998</v>
      </c>
      <c r="C18" s="21">
        <f t="shared" ref="C18" si="8">A18*0.004</f>
        <v>12</v>
      </c>
      <c r="D18" s="12"/>
      <c r="E18" s="28" t="s">
        <v>37</v>
      </c>
      <c r="F18" s="81">
        <f>(H6-1)*B18+C18</f>
        <v>10.199999999999999</v>
      </c>
      <c r="G18" s="23"/>
      <c r="H18" s="24">
        <f t="shared" si="2"/>
        <v>0</v>
      </c>
      <c r="I18" s="25">
        <f t="shared" ref="I18" si="9">C18</f>
        <v>12</v>
      </c>
      <c r="J18" s="25" t="b">
        <f t="shared" ref="J18" si="10">IF(H18&gt;1,L18*B18)</f>
        <v>0</v>
      </c>
      <c r="K18" s="25">
        <f t="shared" ref="K18" si="11">SUM(I18:J18)</f>
        <v>12</v>
      </c>
      <c r="L18" s="1" t="b">
        <f t="shared" si="6"/>
        <v>0</v>
      </c>
      <c r="M18" s="2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20">
        <v>5000</v>
      </c>
      <c r="B19" s="21">
        <f t="shared" si="0"/>
        <v>2.9999999999999996</v>
      </c>
      <c r="C19" s="21">
        <f t="shared" si="1"/>
        <v>20</v>
      </c>
      <c r="D19" s="12"/>
      <c r="E19" s="29" t="s">
        <v>21</v>
      </c>
      <c r="F19" s="81">
        <f>(H6-1)*B19+C19</f>
        <v>17</v>
      </c>
      <c r="G19" s="23"/>
      <c r="H19" s="24">
        <f t="shared" si="2"/>
        <v>0</v>
      </c>
      <c r="I19" s="25">
        <f t="shared" si="3"/>
        <v>20</v>
      </c>
      <c r="J19" s="25" t="b">
        <f t="shared" si="4"/>
        <v>0</v>
      </c>
      <c r="K19" s="25">
        <f t="shared" si="5"/>
        <v>20</v>
      </c>
      <c r="L19" s="1" t="b">
        <f t="shared" si="6"/>
        <v>0</v>
      </c>
      <c r="M19" s="2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20">
        <v>5000</v>
      </c>
      <c r="B20" s="21">
        <f t="shared" si="0"/>
        <v>2.9999999999999996</v>
      </c>
      <c r="C20" s="21">
        <f t="shared" si="1"/>
        <v>20</v>
      </c>
      <c r="D20" s="12"/>
      <c r="E20" s="30" t="s">
        <v>22</v>
      </c>
      <c r="F20" s="81">
        <f>(H6-1)*B20+C20</f>
        <v>17</v>
      </c>
      <c r="G20" s="23"/>
      <c r="H20" s="24">
        <f t="shared" si="2"/>
        <v>0</v>
      </c>
      <c r="I20" s="25">
        <f t="shared" si="3"/>
        <v>20</v>
      </c>
      <c r="J20" s="25" t="b">
        <f t="shared" si="4"/>
        <v>0</v>
      </c>
      <c r="K20" s="25">
        <f t="shared" si="5"/>
        <v>20</v>
      </c>
      <c r="L20" s="1" t="b">
        <f t="shared" si="6"/>
        <v>0</v>
      </c>
      <c r="M20" s="2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>
      <c r="A21" s="31"/>
      <c r="B21" s="32"/>
      <c r="C21" s="33"/>
      <c r="D21" s="34"/>
      <c r="E21" s="35" t="s">
        <v>23</v>
      </c>
      <c r="F21" s="36">
        <f>SUM(F11:F20)</f>
        <v>115.60000000000001</v>
      </c>
      <c r="G21" s="37"/>
      <c r="H21" s="38">
        <f t="shared" ref="H21:J21" si="12">SUM(H11:H20)</f>
        <v>0</v>
      </c>
      <c r="I21" s="32">
        <f t="shared" si="12"/>
        <v>136</v>
      </c>
      <c r="J21" s="32">
        <f t="shared" si="12"/>
        <v>0</v>
      </c>
      <c r="K21" s="32">
        <f t="shared" si="5"/>
        <v>136</v>
      </c>
      <c r="L21" s="32"/>
      <c r="M21" s="32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34.5" customHeight="1">
      <c r="A22" s="39"/>
      <c r="B22" s="1"/>
      <c r="C22" s="1"/>
      <c r="D22" s="2"/>
      <c r="E22" s="70" t="s">
        <v>24</v>
      </c>
      <c r="F22" s="71"/>
      <c r="G22" s="72"/>
      <c r="H22" s="40">
        <f>IF(H6=0,0,IF(H6=1,610,IF(H6=2,725,IF(H6=3,725,IF(H6=4,890,IF(H6=5,890,IF(H6=6,890,IF(H6=7,890,IF(H6=8,890,IF(H6=9,890,IF(H6&gt;9,890)))))))))))</f>
        <v>0</v>
      </c>
      <c r="I22" s="25"/>
      <c r="J22" s="25"/>
      <c r="K22" s="25"/>
      <c r="L22" s="25"/>
      <c r="M22" s="2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>
      <c r="A23" s="1"/>
      <c r="B23" s="1"/>
      <c r="C23" s="1"/>
      <c r="D23" s="2"/>
      <c r="E23" s="41"/>
      <c r="F23" s="41" t="s">
        <v>25</v>
      </c>
      <c r="G23" s="41"/>
      <c r="H23" s="42" t="b">
        <f>IF(H21&gt;H22*0.25, H22*0.25, IF(H21&lt;H22*0.25, H21))</f>
        <v>0</v>
      </c>
      <c r="I23" s="1"/>
      <c r="J23" s="1"/>
      <c r="K23" s="1"/>
      <c r="L23" s="1"/>
      <c r="M23" s="1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customHeight="1">
      <c r="A24" s="1"/>
      <c r="B24" s="1"/>
      <c r="C24" s="1"/>
      <c r="D24" s="2"/>
      <c r="E24" s="73" t="s">
        <v>26</v>
      </c>
      <c r="F24" s="61"/>
      <c r="G24" s="62"/>
      <c r="H24" s="43">
        <f>H22-H23</f>
        <v>0</v>
      </c>
      <c r="I24" s="1"/>
      <c r="J24" s="1"/>
      <c r="K24" s="1"/>
      <c r="L24" s="1"/>
      <c r="M24" s="1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customHeight="1">
      <c r="A25" s="1"/>
      <c r="B25" s="1"/>
      <c r="C25" s="1"/>
      <c r="D25" s="2"/>
      <c r="E25" s="44"/>
      <c r="F25" s="44"/>
      <c r="G25" s="44"/>
      <c r="H25" s="45"/>
      <c r="I25" s="1"/>
      <c r="J25" s="1"/>
      <c r="K25" s="1"/>
      <c r="L25" s="1"/>
      <c r="M25" s="1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1"/>
      <c r="C26" s="1"/>
      <c r="D26" s="2"/>
      <c r="E26" s="74"/>
      <c r="F26" s="61"/>
      <c r="G26" s="61"/>
      <c r="H26" s="6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>
      <c r="A27" s="1"/>
      <c r="B27" s="1"/>
      <c r="C27" s="1"/>
      <c r="D27" s="2"/>
      <c r="E27" s="75" t="s">
        <v>27</v>
      </c>
      <c r="F27" s="64"/>
      <c r="G27" s="64"/>
      <c r="H27" s="7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>
      <c r="A28" s="1"/>
      <c r="B28" s="1"/>
      <c r="C28" s="1"/>
      <c r="D28" s="2"/>
      <c r="E28" s="77"/>
      <c r="F28" s="66"/>
      <c r="G28" s="66"/>
      <c r="H28" s="7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>
      <c r="A29" s="1"/>
      <c r="B29" s="1"/>
      <c r="C29" s="1"/>
      <c r="D29" s="2"/>
      <c r="E29" s="79"/>
      <c r="F29" s="71"/>
      <c r="G29" s="71"/>
      <c r="H29" s="7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>
      <c r="A32" s="1"/>
      <c r="B32" s="1"/>
      <c r="C32" s="1"/>
      <c r="D32" s="2"/>
      <c r="E32" s="80" t="s">
        <v>28</v>
      </c>
      <c r="F32" s="66"/>
      <c r="G32" s="66"/>
      <c r="H32" s="6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>
      <c r="A33" s="1"/>
      <c r="B33" s="1"/>
      <c r="C33" s="1"/>
      <c r="D33" s="2"/>
      <c r="E33" s="66"/>
      <c r="F33" s="66"/>
      <c r="G33" s="66"/>
      <c r="H33" s="6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>
      <c r="A34" s="1"/>
      <c r="B34" s="1"/>
      <c r="C34" s="1"/>
      <c r="D34" s="2"/>
      <c r="E34" s="46"/>
      <c r="F34" s="46"/>
      <c r="G34" s="46"/>
      <c r="H34" s="4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>
      <c r="A35" s="1"/>
      <c r="B35" s="1"/>
      <c r="C35" s="1"/>
      <c r="D35" s="2"/>
      <c r="E35" s="47" t="s">
        <v>29</v>
      </c>
      <c r="F35" s="47" t="s">
        <v>30</v>
      </c>
      <c r="G35" s="47" t="s">
        <v>31</v>
      </c>
      <c r="H35" s="47" t="s">
        <v>32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>
      <c r="A36" s="1"/>
      <c r="B36" s="1"/>
      <c r="C36" s="1"/>
      <c r="D36" s="2"/>
      <c r="E36" s="48" t="s">
        <v>33</v>
      </c>
      <c r="F36" s="49">
        <v>610</v>
      </c>
      <c r="G36" s="49">
        <f t="shared" ref="G36:G38" si="13">0.25*F36</f>
        <v>152.5</v>
      </c>
      <c r="H36" s="49">
        <f t="shared" ref="H36:H38" si="14">F36-G36</f>
        <v>457.5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>
      <c r="A37" s="1"/>
      <c r="B37" s="1"/>
      <c r="C37" s="1"/>
      <c r="D37" s="2"/>
      <c r="E37" s="48" t="s">
        <v>34</v>
      </c>
      <c r="F37" s="49">
        <v>725</v>
      </c>
      <c r="G37" s="49">
        <f t="shared" si="13"/>
        <v>181.25</v>
      </c>
      <c r="H37" s="49">
        <f t="shared" si="14"/>
        <v>543.75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>
      <c r="A38" s="50"/>
      <c r="B38" s="50"/>
      <c r="C38" s="1"/>
      <c r="D38" s="2"/>
      <c r="E38" s="48" t="s">
        <v>35</v>
      </c>
      <c r="F38" s="49">
        <v>890</v>
      </c>
      <c r="G38" s="49">
        <f t="shared" si="13"/>
        <v>222.5</v>
      </c>
      <c r="H38" s="49">
        <f t="shared" si="14"/>
        <v>667.5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>
      <c r="A39" s="50"/>
      <c r="B39" s="50"/>
      <c r="C39" s="50"/>
      <c r="D39" s="5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>
      <c r="A40" s="1"/>
      <c r="B40" s="1"/>
      <c r="C40" s="1"/>
      <c r="D40" s="2"/>
      <c r="E40" s="47" t="s">
        <v>29</v>
      </c>
      <c r="F40" s="47" t="s">
        <v>36</v>
      </c>
      <c r="G40" s="47" t="s">
        <v>31</v>
      </c>
      <c r="H40" s="47" t="s">
        <v>32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>
      <c r="A41" s="1"/>
      <c r="B41" s="1"/>
      <c r="C41" s="1"/>
      <c r="D41" s="2"/>
      <c r="E41" s="48" t="s">
        <v>33</v>
      </c>
      <c r="F41" s="49">
        <v>445</v>
      </c>
      <c r="G41" s="49">
        <f t="shared" ref="G41:G43" si="15">0.25*F41</f>
        <v>111.25</v>
      </c>
      <c r="H41" s="49">
        <f t="shared" ref="H41:H43" si="16">F41-G41</f>
        <v>333.75</v>
      </c>
      <c r="I41" s="25"/>
      <c r="J41" s="25" t="e">
        <f>IF(H41&gt;1,I41*#REF!)</f>
        <v>#REF!</v>
      </c>
      <c r="K41" s="25" t="e">
        <f>SUM(I41:J41)</f>
        <v>#REF!</v>
      </c>
      <c r="L41" s="52">
        <f>IF(G41&gt;1,G41-1)</f>
        <v>110.25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>
      <c r="A42" s="1"/>
      <c r="B42" s="1"/>
      <c r="C42" s="1"/>
      <c r="D42" s="2"/>
      <c r="E42" s="48" t="s">
        <v>34</v>
      </c>
      <c r="F42" s="49">
        <v>525</v>
      </c>
      <c r="G42" s="49">
        <f t="shared" si="15"/>
        <v>131.25</v>
      </c>
      <c r="H42" s="49">
        <f t="shared" si="16"/>
        <v>393.75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>
      <c r="A43" s="1"/>
      <c r="B43" s="1"/>
      <c r="C43" s="1"/>
      <c r="D43" s="2"/>
      <c r="E43" s="48" t="s">
        <v>35</v>
      </c>
      <c r="F43" s="49">
        <v>645</v>
      </c>
      <c r="G43" s="49">
        <f t="shared" si="15"/>
        <v>161.25</v>
      </c>
      <c r="H43" s="49">
        <f t="shared" si="16"/>
        <v>483.75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>
      <c r="A44" s="1"/>
      <c r="B44" s="1"/>
      <c r="C44" s="1"/>
      <c r="D44" s="2"/>
      <c r="E44" s="53"/>
      <c r="F44" s="54"/>
      <c r="G44" s="55"/>
      <c r="H44" s="5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>
      <c r="A45" s="1"/>
      <c r="B45" s="1"/>
      <c r="C45" s="1"/>
      <c r="D45" s="2"/>
      <c r="E45" s="54"/>
      <c r="F45" s="54"/>
      <c r="G45" s="55"/>
      <c r="H45" s="5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>
      <c r="A46" s="1"/>
      <c r="B46" s="1"/>
      <c r="C46" s="1"/>
      <c r="D46" s="2"/>
      <c r="E46" s="56"/>
      <c r="F46" s="57"/>
      <c r="G46" s="58"/>
      <c r="H46" s="5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2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2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2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2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2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2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2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2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2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2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2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2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2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2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2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2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2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2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2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2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2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2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2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2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2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2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2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2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2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2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2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2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2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2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2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2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2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2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2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2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2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2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2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2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2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2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2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2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2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2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2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2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2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2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2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2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2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2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2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2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2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2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2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2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2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2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2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2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2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2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2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2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2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2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2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2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2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2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25" customHeight="1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25" customHeight="1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25" customHeight="1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25" customHeight="1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25" customHeight="1">
      <c r="A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12">
    <mergeCell ref="E22:G22"/>
    <mergeCell ref="E24:G24"/>
    <mergeCell ref="E26:H26"/>
    <mergeCell ref="E27:H29"/>
    <mergeCell ref="E32:H33"/>
    <mergeCell ref="F8:H8"/>
    <mergeCell ref="E9:H9"/>
    <mergeCell ref="A2:C2"/>
    <mergeCell ref="E2:H2"/>
    <mergeCell ref="F3:H3"/>
    <mergeCell ref="F5:H5"/>
    <mergeCell ref="E6:G6"/>
  </mergeCells>
  <pageMargins left="0.2" right="0.2" top="0.2" bottom="0.2" header="0" footer="0"/>
  <pageSetup scale="7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a88cb3-620b-4e59-b156-f439b0a7631e">
      <Terms xmlns="http://schemas.microsoft.com/office/infopath/2007/PartnerControls"/>
    </lcf76f155ced4ddcb4097134ff3c332f>
    <TaxCatchAll xmlns="fd80b039-06ea-4547-902b-08927b516783" xsi:nil="true"/>
    <Hyperlink xmlns="aaa88cb3-620b-4e59-b156-f439b0a7631e">
      <Url xsi:nil="true"/>
      <Description xsi:nil="true"/>
    </Hyper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A077137ECE84099FA21E403758F15" ma:contentTypeVersion="15" ma:contentTypeDescription="Create a new document." ma:contentTypeScope="" ma:versionID="9fb652435e7f559eec9652b9490dd8e9">
  <xsd:schema xmlns:xsd="http://www.w3.org/2001/XMLSchema" xmlns:xs="http://www.w3.org/2001/XMLSchema" xmlns:p="http://schemas.microsoft.com/office/2006/metadata/properties" xmlns:ns2="aaa88cb3-620b-4e59-b156-f439b0a7631e" xmlns:ns3="fd80b039-06ea-4547-902b-08927b516783" targetNamespace="http://schemas.microsoft.com/office/2006/metadata/properties" ma:root="true" ma:fieldsID="0e08993d13f1b54e2c833cc908b928c7" ns2:_="" ns3:_="">
    <xsd:import namespace="aaa88cb3-620b-4e59-b156-f439b0a7631e"/>
    <xsd:import namespace="fd80b039-06ea-4547-902b-08927b5167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Hyper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88cb3-620b-4e59-b156-f439b0a763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5d64400-c6b2-4019-8ad7-fffc43395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Hyperlink" ma:index="21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0b039-06ea-4547-902b-08927b51678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9744c1-498a-4aaf-94e9-eed8fab31ae9}" ma:internalName="TaxCatchAll" ma:showField="CatchAllData" ma:web="fd80b039-06ea-4547-902b-08927b5167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A43066-EFD6-40A1-8921-2A6F3E9712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2531F7-F1AC-4913-B448-8C713E74DE49}">
  <ds:schemaRefs>
    <ds:schemaRef ds:uri="http://schemas.microsoft.com/office/2006/metadata/properties"/>
    <ds:schemaRef ds:uri="http://schemas.microsoft.com/office/infopath/2007/PartnerControls"/>
    <ds:schemaRef ds:uri="aaa88cb3-620b-4e59-b156-f439b0a7631e"/>
    <ds:schemaRef ds:uri="fd80b039-06ea-4547-902b-08927b516783"/>
  </ds:schemaRefs>
</ds:datastoreItem>
</file>

<file path=customXml/itemProps3.xml><?xml version="1.0" encoding="utf-8"?>
<ds:datastoreItem xmlns:ds="http://schemas.openxmlformats.org/officeDocument/2006/customXml" ds:itemID="{E952964E-5FBB-4935-910C-C645EB8F4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a88cb3-620b-4e59-b156-f439b0a7631e"/>
    <ds:schemaRef ds:uri="fd80b039-06ea-4547-902b-08927b5167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Canino</cp:lastModifiedBy>
  <dcterms:created xsi:type="dcterms:W3CDTF">2019-10-18T15:18:35Z</dcterms:created>
  <dcterms:modified xsi:type="dcterms:W3CDTF">2026-06-09T14:30:40Z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0x0101002F7A077137ECE84099FA21E403758F15</vt:lpwstr>
  </property>
  <property fmtid="{D5CDD505-2E9C-101B-9397-08002B2CF9AE}" pid="3" name="MediaServiceImageTags">
    <vt:lpwstr/>
  </property>
</Properties>
</file>