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https://internationalregistration.sharepoint.com/sites/IRPHome/Shared Documents/Jurisdictions/South Carolina (SC)/"/>
    </mc:Choice>
  </mc:AlternateContent>
  <xr:revisionPtr revIDLastSave="0" documentId="8_{62D49F39-C4FD-4169-8A24-D3F450EE751A}" xr6:coauthVersionLast="47" xr6:coauthVersionMax="47" xr10:uidLastSave="{00000000-0000-0000-0000-000000000000}"/>
  <bookViews>
    <workbookView xWindow="-108" yWindow="-108" windowWidth="23256" windowHeight="12576" tabRatio="802" firstSheet="1" activeTab="9" xr2:uid="{00000000-000D-0000-FFFF-FFFF00000000}"/>
  </bookViews>
  <sheets>
    <sheet name=" Truck &amp; Bus Fees" sheetId="7" r:id="rId1"/>
    <sheet name="SC Code of Law" sheetId="15" r:id="rId2"/>
    <sheet name="Road Use Fee - Interstate" sheetId="12" r:id="rId3"/>
    <sheet name=" Bus Fees REVISED" sheetId="9" state="hidden" r:id="rId4"/>
    <sheet name="SC Millage Rate Calculations" sheetId="13" state="hidden" r:id="rId5"/>
    <sheet name="RUF Calc Examples 2019 Millage " sheetId="4" state="hidden" r:id="rId6"/>
    <sheet name="RUF Calc Examples 2020" sheetId="6" state="hidden" r:id="rId7"/>
    <sheet name="Calculations and Formulas" sheetId="16" r:id="rId8"/>
    <sheet name="RUF Calc Examples 2021" sheetId="11" state="hidden" r:id="rId9"/>
    <sheet name="RUF Calc Examples 2025" sheetId="14" r:id="rId10"/>
    <sheet name="SC Road Use Fee Memo" sheetId="17" r:id="rId11"/>
    <sheet name="RUF Calc Example 2021 Millage" sheetId="10" state="hidden" r:id="rId12"/>
    <sheet name="Road Use Fee - Intrastate" sheetId="3" state="hidden" r:id="rId13"/>
  </sheets>
  <definedNames>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2" i="14" l="1"/>
  <c r="B33" i="14"/>
  <c r="B386" i="14"/>
  <c r="B370" i="14"/>
  <c r="B371" i="14" s="1"/>
  <c r="B364" i="14"/>
  <c r="B194" i="14"/>
  <c r="B177" i="14"/>
  <c r="B108" i="14"/>
  <c r="B68" i="14"/>
  <c r="B69" i="14" s="1"/>
  <c r="B32" i="14"/>
  <c r="K19" i="16" l="1"/>
  <c r="K20" i="16"/>
  <c r="K21" i="16"/>
  <c r="K22" i="16"/>
  <c r="K23" i="16"/>
  <c r="K24" i="16"/>
  <c r="K25" i="16"/>
  <c r="K26" i="16"/>
  <c r="K27" i="16"/>
  <c r="K28" i="16"/>
  <c r="K29" i="16"/>
  <c r="K30" i="16"/>
  <c r="K31" i="16"/>
  <c r="K32" i="16"/>
  <c r="K33" i="16"/>
  <c r="B130" i="14"/>
  <c r="B389" i="14" l="1"/>
  <c r="B373" i="14"/>
  <c r="B340" i="14"/>
  <c r="B324" i="14"/>
  <c r="B289" i="14"/>
  <c r="B241" i="14"/>
  <c r="B197" i="14"/>
  <c r="B180" i="14"/>
  <c r="B146" i="14"/>
  <c r="B111" i="14"/>
  <c r="B90" i="14"/>
  <c r="B71" i="14"/>
  <c r="B53" i="14"/>
  <c r="B35" i="14"/>
  <c r="B17" i="14"/>
  <c r="B18" i="14"/>
  <c r="B20" i="14" s="1"/>
  <c r="K18" i="16" l="1"/>
  <c r="K17" i="16"/>
  <c r="K16" i="16"/>
  <c r="K15" i="16"/>
  <c r="K14" i="16"/>
  <c r="B7" i="13" l="1"/>
  <c r="B10" i="13"/>
  <c r="B16" i="13"/>
  <c r="B13" i="13"/>
  <c r="B227" i="14" l="1"/>
  <c r="B228" i="14" s="1"/>
  <c r="B385" i="14" l="1"/>
  <c r="B369" i="14"/>
  <c r="B320" i="14"/>
  <c r="B285" i="14"/>
  <c r="B336" i="14"/>
  <c r="B243" i="14" l="1"/>
  <c r="B238" i="14"/>
  <c r="B239" i="14" s="1"/>
  <c r="B248" i="14" l="1"/>
  <c r="B198" i="14"/>
  <c r="B147" i="14"/>
  <c r="B131" i="14"/>
  <c r="B109" i="14"/>
  <c r="B112" i="14"/>
  <c r="B107" i="14"/>
  <c r="B72" i="14"/>
  <c r="B54" i="14"/>
  <c r="B390" i="14"/>
  <c r="B392" i="14" s="1"/>
  <c r="B399" i="14" s="1"/>
  <c r="B387" i="14"/>
  <c r="B374" i="14"/>
  <c r="B395" i="14"/>
  <c r="B341" i="14"/>
  <c r="B343" i="14" s="1"/>
  <c r="B337" i="14"/>
  <c r="B338" i="14" s="1"/>
  <c r="B346" i="14" s="1"/>
  <c r="B325" i="14"/>
  <c r="B321" i="14"/>
  <c r="B322" i="14" s="1"/>
  <c r="B345" i="14" s="1"/>
  <c r="B290" i="14"/>
  <c r="B286" i="14"/>
  <c r="B287" i="14" s="1"/>
  <c r="B295" i="14" s="1"/>
  <c r="B274" i="14"/>
  <c r="B275" i="14" s="1"/>
  <c r="B294" i="14" s="1"/>
  <c r="B242" i="14"/>
  <c r="B245" i="14" s="1"/>
  <c r="B199" i="14"/>
  <c r="B195" i="14"/>
  <c r="B182" i="14"/>
  <c r="B181" i="14"/>
  <c r="B178" i="14"/>
  <c r="B148" i="14"/>
  <c r="B143" i="14"/>
  <c r="B144" i="14" s="1"/>
  <c r="B154" i="14" s="1"/>
  <c r="B132" i="14"/>
  <c r="B127" i="14"/>
  <c r="B128" i="14" s="1"/>
  <c r="B91" i="14"/>
  <c r="B87" i="14"/>
  <c r="B88" i="14" s="1"/>
  <c r="B86" i="14"/>
  <c r="B50" i="14"/>
  <c r="B51" i="14" s="1"/>
  <c r="B36" i="14"/>
  <c r="B14" i="14"/>
  <c r="B15" i="14" s="1"/>
  <c r="B21" i="14" s="1"/>
  <c r="B201" i="14" l="1"/>
  <c r="B202" i="14" s="1"/>
  <c r="B134" i="14"/>
  <c r="B296" i="14"/>
  <c r="B150" i="14"/>
  <c r="B151" i="14" s="1"/>
  <c r="B93" i="14"/>
  <c r="B94" i="14" s="1"/>
  <c r="B292" i="14"/>
  <c r="B299" i="14" s="1"/>
  <c r="B300" i="14" s="1"/>
  <c r="B303" i="14" s="1"/>
  <c r="B184" i="14"/>
  <c r="B394" i="14"/>
  <c r="B396" i="14" s="1"/>
  <c r="B402" i="14" s="1"/>
  <c r="B114" i="14"/>
  <c r="B115" i="14" s="1"/>
  <c r="B350" i="14"/>
  <c r="B376" i="14"/>
  <c r="B56" i="14"/>
  <c r="B57" i="14" s="1"/>
  <c r="B74" i="14"/>
  <c r="B75" i="14" s="1"/>
  <c r="B327" i="14"/>
  <c r="B349" i="14" s="1"/>
  <c r="B38" i="14"/>
  <c r="B39" i="14" s="1"/>
  <c r="B302" i="14"/>
  <c r="B153" i="14"/>
  <c r="B155" i="14" s="1"/>
  <c r="B161" i="14" s="1"/>
  <c r="B254" i="14"/>
  <c r="B257" i="14" s="1"/>
  <c r="B253" i="14"/>
  <c r="B205" i="14"/>
  <c r="B204" i="14"/>
  <c r="B249" i="14"/>
  <c r="B250" i="14" s="1"/>
  <c r="B256" i="14" s="1"/>
  <c r="B246" i="14"/>
  <c r="B347" i="14"/>
  <c r="B353" i="14" s="1"/>
  <c r="B208" i="14" l="1"/>
  <c r="B185" i="14"/>
  <c r="B209" i="14"/>
  <c r="B158" i="14"/>
  <c r="B304" i="14"/>
  <c r="B398" i="14"/>
  <c r="B400" i="14" s="1"/>
  <c r="B403" i="14" s="1"/>
  <c r="B404" i="14" s="1"/>
  <c r="B206" i="14"/>
  <c r="B212" i="14" s="1"/>
  <c r="B258" i="14"/>
  <c r="B135" i="14"/>
  <c r="B157" i="14"/>
  <c r="B351" i="14"/>
  <c r="B354" i="14" s="1"/>
  <c r="B355" i="14" s="1"/>
  <c r="B340" i="11"/>
  <c r="B341" i="11" s="1"/>
  <c r="B210" i="14" l="1"/>
  <c r="B213" i="14" s="1"/>
  <c r="B214" i="14" s="1"/>
  <c r="B159" i="14"/>
  <c r="B162" i="14" s="1"/>
  <c r="B163" i="14" s="1"/>
  <c r="B37" i="11"/>
  <c r="B35" i="11"/>
  <c r="B36" i="11" s="1"/>
  <c r="B32" i="11"/>
  <c r="B33" i="11" s="1"/>
  <c r="B26" i="11"/>
  <c r="B50" i="11"/>
  <c r="B51" i="11" s="1"/>
  <c r="B53" i="11"/>
  <c r="B54" i="11" s="1"/>
  <c r="B55" i="11"/>
  <c r="B38" i="11" l="1"/>
  <c r="B39" i="11" s="1"/>
  <c r="B56" i="11"/>
  <c r="B57" i="11" s="1"/>
  <c r="B386" i="11"/>
  <c r="B387" i="11" s="1"/>
  <c r="B369" i="11"/>
  <c r="B373" i="11"/>
  <c r="B370" i="11"/>
  <c r="B379" i="11"/>
  <c r="B364" i="11"/>
  <c r="B337" i="11"/>
  <c r="B336" i="11"/>
  <c r="B321" i="11"/>
  <c r="B322" i="11" s="1"/>
  <c r="B320" i="11"/>
  <c r="B286" i="11"/>
  <c r="B285" i="11"/>
  <c r="B274" i="11"/>
  <c r="B243" i="11"/>
  <c r="B238" i="11"/>
  <c r="B227" i="11"/>
  <c r="B199" i="11"/>
  <c r="B194" i="11"/>
  <c r="B182" i="11"/>
  <c r="B188" i="11"/>
  <c r="B177" i="11"/>
  <c r="B172" i="11"/>
  <c r="B132" i="11"/>
  <c r="B107" i="11"/>
  <c r="B108" i="11"/>
  <c r="B109" i="11" s="1"/>
  <c r="B101" i="11"/>
  <c r="B86" i="11" l="1"/>
  <c r="B87" i="11"/>
  <c r="B68" i="11"/>
  <c r="B62" i="11"/>
  <c r="B14" i="11"/>
  <c r="B148" i="11"/>
  <c r="B127" i="11"/>
  <c r="B143" i="11"/>
  <c r="B144" i="11" s="1"/>
  <c r="B133" i="11"/>
  <c r="B149" i="11"/>
  <c r="B113" i="11"/>
  <c r="B90" i="11"/>
  <c r="B92" i="11"/>
  <c r="B73" i="11"/>
  <c r="B19" i="11"/>
  <c r="B154" i="11" l="1"/>
  <c r="B324" i="11"/>
  <c r="B180" i="11"/>
  <c r="B181" i="11" s="1"/>
  <c r="B146" i="11"/>
  <c r="B130" i="11"/>
  <c r="B389" i="11"/>
  <c r="B390" i="11" s="1"/>
  <c r="B289" i="11"/>
  <c r="B241" i="11"/>
  <c r="B197" i="11"/>
  <c r="B111" i="11"/>
  <c r="B112" i="11" s="1"/>
  <c r="B114" i="11" s="1"/>
  <c r="B71" i="11"/>
  <c r="B72" i="11" s="1"/>
  <c r="B17" i="11"/>
  <c r="B18" i="11" s="1"/>
  <c r="B392" i="11" l="1"/>
  <c r="B399" i="11" s="1"/>
  <c r="B395" i="11"/>
  <c r="B374" i="11"/>
  <c r="B371" i="11"/>
  <c r="B394" i="11" s="1"/>
  <c r="B343" i="11"/>
  <c r="B350" i="11" s="1"/>
  <c r="B338" i="11"/>
  <c r="B346" i="11" s="1"/>
  <c r="B325" i="11"/>
  <c r="B327" i="11" s="1"/>
  <c r="B349" i="11" s="1"/>
  <c r="B345" i="11"/>
  <c r="B290" i="11"/>
  <c r="B292" i="11" s="1"/>
  <c r="B299" i="11" s="1"/>
  <c r="B300" i="11" s="1"/>
  <c r="B303" i="11" s="1"/>
  <c r="B287" i="11"/>
  <c r="B295" i="11" s="1"/>
  <c r="B275" i="11"/>
  <c r="B294" i="11" s="1"/>
  <c r="B242" i="11"/>
  <c r="B245" i="11" s="1"/>
  <c r="B254" i="11" s="1"/>
  <c r="B257" i="11" s="1"/>
  <c r="B239" i="11"/>
  <c r="B249" i="11" s="1"/>
  <c r="B228" i="11"/>
  <c r="B248" i="11" s="1"/>
  <c r="B198" i="11"/>
  <c r="B201" i="11" s="1"/>
  <c r="B195" i="11"/>
  <c r="B205" i="11" s="1"/>
  <c r="B184" i="11"/>
  <c r="B178" i="11"/>
  <c r="B204" i="11" s="1"/>
  <c r="B147" i="11"/>
  <c r="B150" i="11" s="1"/>
  <c r="B131" i="11"/>
  <c r="B134" i="11" s="1"/>
  <c r="B157" i="11" s="1"/>
  <c r="B128" i="11"/>
  <c r="B153" i="11" s="1"/>
  <c r="B155" i="11" s="1"/>
  <c r="B161" i="11" s="1"/>
  <c r="B91" i="11"/>
  <c r="B93" i="11" s="1"/>
  <c r="B88" i="11"/>
  <c r="B74" i="11"/>
  <c r="B69" i="11"/>
  <c r="B20" i="11"/>
  <c r="B15" i="11"/>
  <c r="B376" i="11" l="1"/>
  <c r="B398" i="11" s="1"/>
  <c r="B400" i="11" s="1"/>
  <c r="B403" i="11" s="1"/>
  <c r="B94" i="11"/>
  <c r="B185" i="11"/>
  <c r="B250" i="11"/>
  <c r="B158" i="11"/>
  <c r="B159" i="11" s="1"/>
  <c r="B162" i="11" s="1"/>
  <c r="B163" i="11" s="1"/>
  <c r="B151" i="11"/>
  <c r="B75" i="11"/>
  <c r="B206" i="11"/>
  <c r="B212" i="11" s="1"/>
  <c r="B296" i="11"/>
  <c r="B302" i="11" s="1"/>
  <c r="B304" i="11" s="1"/>
  <c r="B347" i="11"/>
  <c r="B353" i="11" s="1"/>
  <c r="B21" i="11"/>
  <c r="B115" i="11"/>
  <c r="B396" i="11"/>
  <c r="B402" i="11" s="1"/>
  <c r="B351" i="11"/>
  <c r="B354" i="11" s="1"/>
  <c r="B246" i="11"/>
  <c r="B253" i="11"/>
  <c r="B202" i="11"/>
  <c r="B209" i="11"/>
  <c r="B208" i="11"/>
  <c r="B135" i="11"/>
  <c r="B378" i="10"/>
  <c r="B380" i="10" s="1"/>
  <c r="B387" i="10" s="1"/>
  <c r="B375" i="10"/>
  <c r="B383" i="10" s="1"/>
  <c r="B362" i="10"/>
  <c r="B364" i="10" s="1"/>
  <c r="B386" i="10" s="1"/>
  <c r="B359" i="10"/>
  <c r="B382" i="10" s="1"/>
  <c r="B328" i="10"/>
  <c r="B330" i="10" s="1"/>
  <c r="B337" i="10" s="1"/>
  <c r="B325" i="10"/>
  <c r="B333" i="10" s="1"/>
  <c r="B314" i="10"/>
  <c r="B336" i="10" s="1"/>
  <c r="B312" i="10"/>
  <c r="B309" i="10"/>
  <c r="B332" i="10" s="1"/>
  <c r="B276" i="10"/>
  <c r="B278" i="10" s="1"/>
  <c r="B285" i="10" s="1"/>
  <c r="B286" i="10" s="1"/>
  <c r="B289" i="10" s="1"/>
  <c r="B273" i="10"/>
  <c r="B281" i="10" s="1"/>
  <c r="B262" i="10"/>
  <c r="B280" i="10" s="1"/>
  <c r="B228" i="10"/>
  <c r="B231" i="10" s="1"/>
  <c r="B240" i="10" s="1"/>
  <c r="B243" i="10" s="1"/>
  <c r="B225" i="10"/>
  <c r="B235" i="10" s="1"/>
  <c r="B215" i="10"/>
  <c r="B234" i="10" s="1"/>
  <c r="B183" i="10"/>
  <c r="B186" i="10" s="1"/>
  <c r="B194" i="10" s="1"/>
  <c r="B180" i="10"/>
  <c r="B166" i="10"/>
  <c r="B169" i="10" s="1"/>
  <c r="B193" i="10" s="1"/>
  <c r="B163" i="10"/>
  <c r="B139" i="10"/>
  <c r="B145" i="10" s="1"/>
  <c r="B131" i="10"/>
  <c r="B134" i="10" s="1"/>
  <c r="B128" i="10"/>
  <c r="B115" i="10"/>
  <c r="B118" i="10" s="1"/>
  <c r="B112" i="10"/>
  <c r="B94" i="10"/>
  <c r="B96" i="10" s="1"/>
  <c r="B91" i="10"/>
  <c r="B73" i="10"/>
  <c r="B75" i="10" s="1"/>
  <c r="B76" i="10" s="1"/>
  <c r="B70" i="10"/>
  <c r="B54" i="10"/>
  <c r="B56" i="10" s="1"/>
  <c r="B51" i="10"/>
  <c r="B36" i="10"/>
  <c r="B38" i="10" s="1"/>
  <c r="B39" i="10" s="1"/>
  <c r="B33" i="10"/>
  <c r="B18" i="10"/>
  <c r="B20" i="10" s="1"/>
  <c r="B15" i="10"/>
  <c r="B21" i="10" l="1"/>
  <c r="B97" i="10"/>
  <c r="B334" i="10"/>
  <c r="B340" i="10" s="1"/>
  <c r="B258" i="11"/>
  <c r="B256" i="11"/>
  <c r="B57" i="10"/>
  <c r="B195" i="10"/>
  <c r="B198" i="10" s="1"/>
  <c r="B338" i="10"/>
  <c r="B341" i="10" s="1"/>
  <c r="B342" i="10" s="1"/>
  <c r="B384" i="10"/>
  <c r="B390" i="10" s="1"/>
  <c r="B170" i="10"/>
  <c r="B404" i="11"/>
  <c r="B355" i="11"/>
  <c r="B210" i="11"/>
  <c r="B213" i="11" s="1"/>
  <c r="B214" i="11" s="1"/>
  <c r="B141" i="10"/>
  <c r="B119" i="10"/>
  <c r="B236" i="10"/>
  <c r="B242" i="10" s="1"/>
  <c r="B244" i="10" s="1"/>
  <c r="B282" i="10"/>
  <c r="B288" i="10" s="1"/>
  <c r="B142" i="10"/>
  <c r="B143" i="10" s="1"/>
  <c r="B146" i="10" s="1"/>
  <c r="B147" i="10" s="1"/>
  <c r="B135" i="10"/>
  <c r="B187" i="10"/>
  <c r="B290" i="10"/>
  <c r="B388" i="10"/>
  <c r="B391" i="10" s="1"/>
  <c r="B392" i="10" s="1"/>
  <c r="B232" i="10"/>
  <c r="B239" i="10"/>
  <c r="B189" i="10"/>
  <c r="B190" i="10"/>
  <c r="B18" i="6"/>
  <c r="B20" i="6" s="1"/>
  <c r="B15" i="6"/>
  <c r="B33" i="6"/>
  <c r="B36" i="6"/>
  <c r="B38" i="6" s="1"/>
  <c r="B51" i="6"/>
  <c r="B54" i="6"/>
  <c r="B115" i="6"/>
  <c r="B118" i="6" s="1"/>
  <c r="B21" i="6" l="1"/>
  <c r="B191" i="10"/>
  <c r="B197" i="10" s="1"/>
  <c r="B199" i="10" s="1"/>
  <c r="B39" i="6"/>
  <c r="B131" i="6"/>
  <c r="B73" i="6"/>
  <c r="B75" i="6" s="1"/>
  <c r="B343" i="4"/>
  <c r="B54" i="4" l="1"/>
  <c r="B99" i="4"/>
  <c r="B78" i="4"/>
  <c r="B80" i="4" s="1"/>
  <c r="B20" i="4"/>
  <c r="B17" i="4"/>
  <c r="B362" i="6" l="1"/>
  <c r="B364" i="6" s="1"/>
  <c r="B386" i="6" s="1"/>
  <c r="B309" i="6"/>
  <c r="B332" i="6" s="1"/>
  <c r="B134" i="6"/>
  <c r="B141" i="6"/>
  <c r="B94" i="6"/>
  <c r="B96" i="6" s="1"/>
  <c r="B378" i="6"/>
  <c r="B380" i="6" s="1"/>
  <c r="B387" i="6" s="1"/>
  <c r="B375" i="6"/>
  <c r="B383" i="6" s="1"/>
  <c r="B359" i="6"/>
  <c r="B382" i="6" s="1"/>
  <c r="B328" i="6"/>
  <c r="B330" i="6" s="1"/>
  <c r="B337" i="6" s="1"/>
  <c r="B325" i="6"/>
  <c r="B333" i="6" s="1"/>
  <c r="B312" i="6"/>
  <c r="B314" i="6" s="1"/>
  <c r="B336" i="6" s="1"/>
  <c r="B276" i="6"/>
  <c r="B278" i="6" s="1"/>
  <c r="B285" i="6" s="1"/>
  <c r="B286" i="6" s="1"/>
  <c r="B289" i="6" s="1"/>
  <c r="B273" i="6"/>
  <c r="B281" i="6" s="1"/>
  <c r="B262" i="6"/>
  <c r="B280" i="6" s="1"/>
  <c r="B228" i="6"/>
  <c r="B231" i="6" s="1"/>
  <c r="B239" i="6" s="1"/>
  <c r="B225" i="6"/>
  <c r="B235" i="6" s="1"/>
  <c r="B215" i="6"/>
  <c r="B234" i="6" s="1"/>
  <c r="B183" i="6"/>
  <c r="B186" i="6" s="1"/>
  <c r="B194" i="6" s="1"/>
  <c r="B180" i="6"/>
  <c r="B166" i="6"/>
  <c r="B169" i="6" s="1"/>
  <c r="B193" i="6" s="1"/>
  <c r="B163" i="6"/>
  <c r="B139" i="6"/>
  <c r="B145" i="6" s="1"/>
  <c r="B128" i="6"/>
  <c r="B112" i="6"/>
  <c r="B91" i="6"/>
  <c r="B70" i="6"/>
  <c r="B76" i="6" s="1"/>
  <c r="B56" i="6"/>
  <c r="B359" i="4"/>
  <c r="B257" i="4"/>
  <c r="B210" i="4"/>
  <c r="B213" i="4" s="1"/>
  <c r="B163" i="4"/>
  <c r="B345" i="4"/>
  <c r="B309" i="4"/>
  <c r="B306" i="4"/>
  <c r="B293" i="4"/>
  <c r="B295" i="4" s="1"/>
  <c r="B207" i="4"/>
  <c r="B214" i="4" s="1"/>
  <c r="B149" i="4"/>
  <c r="B152" i="4" s="1"/>
  <c r="B146" i="4"/>
  <c r="B153" i="4" s="1"/>
  <c r="B57" i="4"/>
  <c r="B59" i="4" s="1"/>
  <c r="B97" i="6" l="1"/>
  <c r="B135" i="6"/>
  <c r="B187" i="6"/>
  <c r="B57" i="6"/>
  <c r="B334" i="6"/>
  <c r="B340" i="6" s="1"/>
  <c r="B388" i="6"/>
  <c r="B391" i="6" s="1"/>
  <c r="B236" i="6"/>
  <c r="B242" i="6" s="1"/>
  <c r="B282" i="6"/>
  <c r="B288" i="6" s="1"/>
  <c r="B290" i="6" s="1"/>
  <c r="B195" i="6"/>
  <c r="B198" i="6" s="1"/>
  <c r="B338" i="6"/>
  <c r="B341" i="6" s="1"/>
  <c r="B170" i="6"/>
  <c r="B384" i="6"/>
  <c r="B390" i="6" s="1"/>
  <c r="B142" i="6"/>
  <c r="B143" i="6" s="1"/>
  <c r="B146" i="6" s="1"/>
  <c r="B147" i="6" s="1"/>
  <c r="B119" i="6"/>
  <c r="B240" i="6"/>
  <c r="B243" i="6" s="1"/>
  <c r="B189" i="6"/>
  <c r="B190" i="6"/>
  <c r="B232" i="6"/>
  <c r="B221" i="4"/>
  <c r="B222" i="4"/>
  <c r="B38" i="4"/>
  <c r="B40" i="4" s="1"/>
  <c r="B22" i="4"/>
  <c r="B23" i="4" s="1"/>
  <c r="B244" i="6" l="1"/>
  <c r="B191" i="6"/>
  <c r="B197" i="6" s="1"/>
  <c r="B199" i="6" s="1"/>
  <c r="B342" i="6"/>
  <c r="B392" i="6"/>
  <c r="B166" i="4"/>
  <c r="B169" i="4" s="1"/>
  <c r="B170" i="4" s="1"/>
  <c r="B115" i="4"/>
  <c r="B118" i="4" s="1"/>
  <c r="B126" i="4" s="1"/>
  <c r="B177" i="4" l="1"/>
  <c r="B173" i="4"/>
  <c r="B176" i="4"/>
  <c r="B172" i="4"/>
  <c r="B178" i="4" l="1"/>
  <c r="B181" i="4" s="1"/>
  <c r="B174" i="4"/>
  <c r="B180" i="4" s="1"/>
  <c r="B361" i="4"/>
  <c r="B368" i="4" s="1"/>
  <c r="B356" i="4"/>
  <c r="B364" i="4" s="1"/>
  <c r="B365" i="4" s="1"/>
  <c r="B367" i="4"/>
  <c r="B340" i="4"/>
  <c r="B363" i="4" s="1"/>
  <c r="B75" i="4"/>
  <c r="B81" i="4" s="1"/>
  <c r="B317" i="4"/>
  <c r="B182" i="4" l="1"/>
  <c r="B371" i="4"/>
  <c r="B369" i="4"/>
  <c r="B372" i="4" s="1"/>
  <c r="B311" i="4"/>
  <c r="B318" i="4" s="1"/>
  <c r="B319" i="4" s="1"/>
  <c r="B322" i="4" s="1"/>
  <c r="B314" i="4"/>
  <c r="B290" i="4"/>
  <c r="B313" i="4" s="1"/>
  <c r="B315" i="4" l="1"/>
  <c r="B373" i="4"/>
  <c r="B321" i="4"/>
  <c r="B323" i="4" s="1"/>
  <c r="B259" i="4"/>
  <c r="B266" i="4" s="1"/>
  <c r="B267" i="4" s="1"/>
  <c r="B270" i="4" s="1"/>
  <c r="B254" i="4"/>
  <c r="B262" i="4" s="1"/>
  <c r="B243" i="4"/>
  <c r="B261" i="4" s="1"/>
  <c r="B217" i="4"/>
  <c r="B197" i="4"/>
  <c r="B216" i="4" s="1"/>
  <c r="B123" i="4"/>
  <c r="B102" i="4"/>
  <c r="B125" i="4" s="1"/>
  <c r="B218" i="4" l="1"/>
  <c r="B224" i="4" s="1"/>
  <c r="B263" i="4"/>
  <c r="B269" i="4" s="1"/>
  <c r="B271" i="4" s="1"/>
  <c r="B225" i="4"/>
  <c r="B127" i="4"/>
  <c r="B130" i="4" s="1"/>
  <c r="B131" i="4" s="1"/>
  <c r="B226" i="4" l="1"/>
  <c r="B96" i="4" l="1"/>
  <c r="B103" i="4" s="1"/>
  <c r="B112" i="4"/>
  <c r="B119" i="4" s="1"/>
  <c r="B35" i="4" l="1"/>
  <c r="B41" i="4" s="1"/>
  <c r="B60" i="4" l="1"/>
  <c r="L52" i="3" l="1"/>
  <c r="L51" i="3"/>
  <c r="L50" i="3"/>
  <c r="J64" i="3"/>
  <c r="J66" i="3"/>
  <c r="J68" i="3"/>
  <c r="J70" i="3"/>
  <c r="J72" i="3"/>
  <c r="J74" i="3"/>
  <c r="J76" i="3"/>
  <c r="J78" i="3"/>
  <c r="J80" i="3"/>
  <c r="B84" i="3"/>
  <c r="B91" i="3"/>
  <c r="J84" i="3" l="1"/>
  <c r="B96" i="3" s="1"/>
  <c r="B101" i="3" s="1"/>
  <c r="L53" i="3"/>
  <c r="I11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Cade, Cassidy S</author>
  </authors>
  <commentList>
    <comment ref="I64" authorId="0" shapeId="0" xr:uid="{00000000-0006-0000-0200-000001000000}">
      <text>
        <r>
          <rPr>
            <b/>
            <sz val="9"/>
            <color indexed="81"/>
            <rFont val="Tahoma"/>
            <family val="2"/>
          </rPr>
          <t>Cade, Cassidy S:</t>
        </r>
        <r>
          <rPr>
            <sz val="9"/>
            <color indexed="81"/>
            <rFont val="Tahoma"/>
            <family val="2"/>
          </rPr>
          <t xml:space="preserve">
25,501-26,000, 6 months, fee stated is $78.50</t>
        </r>
      </text>
    </comment>
    <comment ref="J64" authorId="0" shapeId="0" xr:uid="{00000000-0006-0000-0200-000002000000}">
      <text>
        <r>
          <rPr>
            <b/>
            <sz val="9"/>
            <color indexed="81"/>
            <rFont val="Tahoma"/>
            <family val="2"/>
          </rPr>
          <t>Cade, Cassidy S:</t>
        </r>
        <r>
          <rPr>
            <sz val="9"/>
            <color indexed="81"/>
            <rFont val="Tahoma"/>
            <family val="2"/>
          </rPr>
          <t xml:space="preserve">
25,501-26,000, 4 months, fee stated is $83.75</t>
        </r>
      </text>
    </comment>
    <comment ref="M65" authorId="0" shapeId="0" xr:uid="{00000000-0006-0000-0200-000003000000}">
      <text>
        <r>
          <rPr>
            <b/>
            <sz val="9"/>
            <color indexed="81"/>
            <rFont val="Tahoma"/>
            <family val="2"/>
          </rPr>
          <t>Cade, Cassidy S:</t>
        </r>
        <r>
          <rPr>
            <sz val="9"/>
            <color indexed="81"/>
            <rFont val="Tahoma"/>
            <family val="2"/>
          </rPr>
          <t xml:space="preserve">
26,001-26,500, 2 months, fee stated is $28.00</t>
        </r>
      </text>
    </comment>
    <comment ref="G71" authorId="0" shapeId="0" xr:uid="{00000000-0006-0000-0200-000004000000}">
      <text>
        <r>
          <rPr>
            <b/>
            <sz val="9"/>
            <color indexed="81"/>
            <rFont val="Tahoma"/>
            <family val="2"/>
          </rPr>
          <t>Cade, Cassidy S:</t>
        </r>
        <r>
          <rPr>
            <sz val="9"/>
            <color indexed="81"/>
            <rFont val="Tahoma"/>
            <family val="2"/>
          </rPr>
          <t xml:space="preserve">
28,501-29,000, 8 months, fee stated is $14.00</t>
        </r>
      </text>
    </comment>
    <comment ref="F91" authorId="0" shapeId="0" xr:uid="{00000000-0006-0000-0200-000005000000}">
      <text>
        <r>
          <rPr>
            <b/>
            <sz val="9"/>
            <color indexed="81"/>
            <rFont val="Tahoma"/>
            <family val="2"/>
          </rPr>
          <t>Cade, Cassidy S:</t>
        </r>
        <r>
          <rPr>
            <sz val="9"/>
            <color indexed="81"/>
            <rFont val="Tahoma"/>
            <family val="2"/>
          </rPr>
          <t xml:space="preserve">
36,501-37,000, 9 months, fee stated is $104.25</t>
        </r>
      </text>
    </comment>
  </commentList>
</comments>
</file>

<file path=xl/sharedStrings.xml><?xml version="1.0" encoding="utf-8"?>
<sst xmlns="http://schemas.openxmlformats.org/spreadsheetml/2006/main" count="2084" uniqueCount="692">
  <si>
    <t>A</t>
  </si>
  <si>
    <t xml:space="preserve">Number of </t>
  </si>
  <si>
    <t>B</t>
  </si>
  <si>
    <t>Price</t>
  </si>
  <si>
    <t>Year</t>
  </si>
  <si>
    <t>Purchased</t>
  </si>
  <si>
    <t>C</t>
  </si>
  <si>
    <t>D</t>
  </si>
  <si>
    <t>Multiplier</t>
  </si>
  <si>
    <t>E</t>
  </si>
  <si>
    <t>Vehicles / Buses</t>
  </si>
  <si>
    <t xml:space="preserve"> Fee</t>
  </si>
  <si>
    <t>Fair Market</t>
  </si>
  <si>
    <t>Value</t>
  </si>
  <si>
    <t>Total Number of</t>
  </si>
  <si>
    <t>Total Fair</t>
  </si>
  <si>
    <t>Market Value</t>
  </si>
  <si>
    <t>Example:</t>
  </si>
  <si>
    <t>Buses subject to Fee</t>
  </si>
  <si>
    <t>Property Tax or</t>
  </si>
  <si>
    <t>9.5 % Assessment Ratio - Code Section 12-37-2820</t>
  </si>
  <si>
    <t>20% Equalization Factor</t>
  </si>
  <si>
    <t>Average State Millage - Code Section 12-37-2850</t>
  </si>
  <si>
    <t>To determine the amount on line # 7 on the PT-441:</t>
  </si>
  <si>
    <t>Assessment Ratio</t>
  </si>
  <si>
    <t>Equalization Factor</t>
  </si>
  <si>
    <t>Average Millage Rate</t>
  </si>
  <si>
    <t>X</t>
  </si>
  <si>
    <t>For the year January 1- December 31, 2016</t>
  </si>
  <si>
    <t>2008 &amp; Prior</t>
  </si>
  <si>
    <t>1     &gt;</t>
  </si>
  <si>
    <t>2   &gt;</t>
  </si>
  <si>
    <t>Millage Rate = 0.334</t>
  </si>
  <si>
    <t>Road Use Fee Due</t>
  </si>
  <si>
    <t>Apportionment of Distance:</t>
  </si>
  <si>
    <t>South Carolina distance</t>
  </si>
  <si>
    <t>Total distance operated</t>
  </si>
  <si>
    <t>3    &gt;</t>
  </si>
  <si>
    <t>4    &gt;</t>
  </si>
  <si>
    <t>5    &gt;</t>
  </si>
  <si>
    <t>6   &gt;</t>
  </si>
  <si>
    <t>7   &gt;</t>
  </si>
  <si>
    <t>Value of Vehicles /</t>
  </si>
  <si>
    <t>South Carolina Road Use Fee</t>
  </si>
  <si>
    <t>Effective Date:  January 1, 2019</t>
  </si>
  <si>
    <t>1st or current year of acquisition</t>
  </si>
  <si>
    <t>2nd year of acquisition</t>
  </si>
  <si>
    <t>3nd year of acquisition</t>
  </si>
  <si>
    <t>4th year of acquisition</t>
  </si>
  <si>
    <t>5th year of acquisition</t>
  </si>
  <si>
    <t>6th year of acquisition</t>
  </si>
  <si>
    <t>7th year of acquisition</t>
  </si>
  <si>
    <t>8th year of acquisition</t>
  </si>
  <si>
    <t>9th and subsequent year of acquisition</t>
  </si>
  <si>
    <t xml:space="preserve">Pro-rate factor is determined by dividing distance traveled in SC by total </t>
  </si>
  <si>
    <t>distance traveled by the fleet in the distance reporting period</t>
  </si>
  <si>
    <t>The time factor should be prorated by the number of months left in</t>
  </si>
  <si>
    <t>the current registration year</t>
  </si>
  <si>
    <t>Registration Months</t>
  </si>
  <si>
    <t>Road Use Fee Time Factor</t>
  </si>
  <si>
    <t>To Calculate Road Use Fee:</t>
  </si>
  <si>
    <t>=</t>
  </si>
  <si>
    <t xml:space="preserve">       YEAR</t>
  </si>
  <si>
    <t>Percentage of South Carolina distance to total distance  (SC distance divided by total distance)</t>
  </si>
  <si>
    <t>(Total Fair Market Value multiplied by Percentage of SC distance)</t>
  </si>
  <si>
    <t>Percent of Depreciation Allowance</t>
  </si>
  <si>
    <t xml:space="preserve">   Vehicle Depreciation </t>
  </si>
  <si>
    <t xml:space="preserve">  Pro-Rate Factor</t>
  </si>
  <si>
    <t xml:space="preserve">  Annual Millage Rate</t>
  </si>
  <si>
    <t xml:space="preserve">  Time Factor</t>
  </si>
  <si>
    <t>Section 2</t>
  </si>
  <si>
    <t>Annual Average Millage Rate Value for South Carolina:</t>
  </si>
  <si>
    <t>(Value of Vehicle(s) / Buse(s) multiplied by Millage Rate Value)</t>
  </si>
  <si>
    <t xml:space="preserve">        Millage Rate Value</t>
  </si>
  <si>
    <t>Purchase Price of Vehicle X  Depreciation Percent Allowance X  Millage Rate Value X Time Factor</t>
  </si>
  <si>
    <t>(This amount subject to change annually)</t>
  </si>
  <si>
    <t>Example 1a</t>
  </si>
  <si>
    <t xml:space="preserve">    Registration Gross Weight (pounds):</t>
  </si>
  <si>
    <t xml:space="preserve">    Registration Effective Date: </t>
  </si>
  <si>
    <t xml:space="preserve">    Fleet Expiration Date: </t>
  </si>
  <si>
    <t xml:space="preserve">    Registration Period (months):</t>
  </si>
  <si>
    <t xml:space="preserve">    Registration Weight Fee:</t>
  </si>
  <si>
    <t xml:space="preserve">Total Net Due: </t>
  </si>
  <si>
    <t>Truck/Tractor - Add Vehicle</t>
  </si>
  <si>
    <t xml:space="preserve">    Road Use Time Factor:</t>
  </si>
  <si>
    <t>Truck/Tractor - Renewal</t>
  </si>
  <si>
    <t>Example 1b</t>
  </si>
  <si>
    <t>Example 2a</t>
  </si>
  <si>
    <t>Example 2b</t>
  </si>
  <si>
    <t>Deleted Vehicle</t>
  </si>
  <si>
    <t xml:space="preserve">    Registration Effective Date:</t>
  </si>
  <si>
    <t xml:space="preserve">    Supplement Date: </t>
  </si>
  <si>
    <t>Added Vehicle</t>
  </si>
  <si>
    <t xml:space="preserve">    Registration Weight Fee Credit Allowed:</t>
  </si>
  <si>
    <t xml:space="preserve">    Registration Weight Fee Due:        </t>
  </si>
  <si>
    <t xml:space="preserve">    Registration Weight Fee Net Due:  </t>
  </si>
  <si>
    <t xml:space="preserve">    South Carolina Distance Percentage:</t>
  </si>
  <si>
    <t>Fair Market Value</t>
  </si>
  <si>
    <t xml:space="preserve">Road Use Fee Time Factor: </t>
  </si>
  <si>
    <t>Example 3a</t>
  </si>
  <si>
    <t>-</t>
  </si>
  <si>
    <t>SOUTH CAROLINA ROAD USE FEE</t>
  </si>
  <si>
    <t xml:space="preserve">    Road Use Fee Credit Allowed:</t>
  </si>
  <si>
    <t xml:space="preserve">    Road Use Fee Due: </t>
  </si>
  <si>
    <t xml:space="preserve">    Road Use Fee Net Due:  </t>
  </si>
  <si>
    <t>Road Use Fee will not calculate for vehicles GVW 26,000 or less</t>
  </si>
  <si>
    <t xml:space="preserve">    *Millage Rate: </t>
  </si>
  <si>
    <t>*Millage Rate:</t>
  </si>
  <si>
    <t>Millage Rate</t>
  </si>
  <si>
    <t>Effective Date</t>
  </si>
  <si>
    <r>
      <rPr>
        <b/>
        <sz val="11"/>
        <color theme="1"/>
        <rFont val="Calibri"/>
        <family val="2"/>
        <scheme val="minor"/>
      </rPr>
      <t xml:space="preserve">    </t>
    </r>
    <r>
      <rPr>
        <b/>
        <u/>
        <sz val="11"/>
        <color theme="1"/>
        <rFont val="Calibri"/>
        <family val="2"/>
        <scheme val="minor"/>
      </rPr>
      <t>YEAR</t>
    </r>
  </si>
  <si>
    <t xml:space="preserve">    Registration Weight Fee Net Due:                        ($215.64 - $215.64)            </t>
  </si>
  <si>
    <t>Registration Gross Weight (pounds):</t>
  </si>
  <si>
    <t xml:space="preserve">Registration Effective Date: </t>
  </si>
  <si>
    <t xml:space="preserve">Fleet Expiration Date: </t>
  </si>
  <si>
    <t xml:space="preserve">Registration Period (months): </t>
  </si>
  <si>
    <t xml:space="preserve">South Carolina Distance Percentage: </t>
  </si>
  <si>
    <t xml:space="preserve">Registration Weight Fee: </t>
  </si>
  <si>
    <t>New Weight</t>
  </si>
  <si>
    <t>Old Weight</t>
  </si>
  <si>
    <t>Example 4a</t>
  </si>
  <si>
    <t>Road Use Fee Due:  ($23,806*51.320/100*0.0258*0.58333)</t>
  </si>
  <si>
    <t xml:space="preserve">    Registration Weight Fee Net Due:        ($67.66 - $22.45)</t>
  </si>
  <si>
    <t xml:space="preserve">    Registration Weight Fee Due: </t>
  </si>
  <si>
    <t>Example 3b</t>
  </si>
  <si>
    <t>Note:  Fee double if vehicle is equipped with solid tires</t>
  </si>
  <si>
    <t>1 Month</t>
  </si>
  <si>
    <t>2 Months</t>
  </si>
  <si>
    <t>3 Months</t>
  </si>
  <si>
    <t>4 Months</t>
  </si>
  <si>
    <t>5 Months</t>
  </si>
  <si>
    <t>6 Months</t>
  </si>
  <si>
    <t>7 Months</t>
  </si>
  <si>
    <t>8 Months</t>
  </si>
  <si>
    <t>9 Months</t>
  </si>
  <si>
    <t>10 Months</t>
  </si>
  <si>
    <t>11 Months</t>
  </si>
  <si>
    <t>12 Months</t>
  </si>
  <si>
    <t>Gross Weight</t>
  </si>
  <si>
    <t>Schedule of Vehicle Registration Fees</t>
  </si>
  <si>
    <t>Effective 2/15/96</t>
  </si>
  <si>
    <r>
      <t xml:space="preserve">JURISDICTION OF SOUTH CAROLINA - </t>
    </r>
    <r>
      <rPr>
        <b/>
        <sz val="12"/>
        <color indexed="10"/>
        <rFont val="MS Sans Serif"/>
      </rPr>
      <t>REVISED 6/8/15</t>
    </r>
  </si>
  <si>
    <t>Unladen Weight</t>
  </si>
  <si>
    <t xml:space="preserve">Example 4b       </t>
  </si>
  <si>
    <t>Supplement Effective Date:</t>
  </si>
  <si>
    <t>Road Use Time Factor</t>
  </si>
  <si>
    <t>Road Use Time Factor:</t>
  </si>
  <si>
    <t xml:space="preserve">* Millage rate: </t>
  </si>
  <si>
    <t xml:space="preserve">Supplement Effective Date: </t>
  </si>
  <si>
    <t>Note: RUF is not charged/calculated for vehicles GVW 26,000 or less</t>
  </si>
  <si>
    <r>
      <rPr>
        <b/>
        <i/>
        <sz val="11"/>
        <color theme="1"/>
        <rFont val="Calibri"/>
        <family val="2"/>
        <scheme val="minor"/>
      </rPr>
      <t xml:space="preserve">Note: </t>
    </r>
    <r>
      <rPr>
        <i/>
        <sz val="11"/>
        <color theme="1"/>
        <rFont val="Calibri"/>
        <family val="2"/>
        <scheme val="minor"/>
      </rPr>
      <t xml:space="preserve"> Road Use Fee is prorated</t>
    </r>
  </si>
  <si>
    <t>Bus - Renewal</t>
  </si>
  <si>
    <t>Bus - Add Vehicle</t>
  </si>
  <si>
    <r>
      <t xml:space="preserve">    Registration Gross Weight (pounds):                   </t>
    </r>
    <r>
      <rPr>
        <b/>
        <sz val="11"/>
        <color theme="1"/>
        <rFont val="Calibri"/>
        <family val="2"/>
        <scheme val="minor"/>
      </rPr>
      <t>38,860 + (54*150)</t>
    </r>
  </si>
  <si>
    <t xml:space="preserve">Example 4c       </t>
  </si>
  <si>
    <t>Supplement Effective date:</t>
  </si>
  <si>
    <t>Example 3c</t>
  </si>
  <si>
    <t xml:space="preserve">    Registration Gross Weight (pounds):   37,610 + (56*150)</t>
  </si>
  <si>
    <t xml:space="preserve">Millage Rate: </t>
  </si>
  <si>
    <t xml:space="preserve">Supplement Date: </t>
  </si>
  <si>
    <t>Amend with Fee (Weight Increase) Bus (56 Seats)</t>
  </si>
  <si>
    <t xml:space="preserve"> Add with Transfer Bus (Increased Weight) (56 seats)</t>
  </si>
  <si>
    <r>
      <t xml:space="preserve">Note: </t>
    </r>
    <r>
      <rPr>
        <i/>
        <sz val="11"/>
        <rFont val="Calibri"/>
        <family val="2"/>
        <scheme val="minor"/>
      </rPr>
      <t xml:space="preserve">South Carolina allows weight fee credit and RUF credit for an add with transfer same weight; however, credit is not refunded but applied to the weight fee and RUF due for the added vehicle within the same supplement. </t>
    </r>
  </si>
  <si>
    <r>
      <t xml:space="preserve">Note: </t>
    </r>
    <r>
      <rPr>
        <i/>
        <sz val="11"/>
        <rFont val="Calibri"/>
        <family val="2"/>
        <scheme val="minor"/>
      </rPr>
      <t xml:space="preserve">South Carolina allows weight fee credit for an add with transfer from GVW 26000 or less to GVW 26001 greater; however, the credit is not refunded but applied to the weight fee for the added vehicle within the same supplement. </t>
    </r>
  </si>
  <si>
    <r>
      <rPr>
        <b/>
        <i/>
        <sz val="11"/>
        <color theme="1"/>
        <rFont val="Calibri"/>
        <family val="2"/>
        <scheme val="minor"/>
      </rPr>
      <t xml:space="preserve">Note: </t>
    </r>
    <r>
      <rPr>
        <i/>
        <sz val="11"/>
        <color theme="1"/>
        <rFont val="Calibri"/>
        <family val="2"/>
        <scheme val="minor"/>
      </rPr>
      <t>South Carolina allows weight fee credit for an amend with fee (weight increase)  for GVW 26000 or less to GVW 26001 greater; however, the credit is not refunded but applied to the weight fee.</t>
    </r>
  </si>
  <si>
    <r>
      <t>Note:</t>
    </r>
    <r>
      <rPr>
        <i/>
        <sz val="11"/>
        <rFont val="Calibri"/>
        <family val="2"/>
        <scheme val="minor"/>
      </rPr>
      <t xml:space="preserve"> RUF will be charged for the weight increase of GVW 26001 or greater</t>
    </r>
  </si>
  <si>
    <r>
      <t xml:space="preserve">Note: </t>
    </r>
    <r>
      <rPr>
        <i/>
        <sz val="11"/>
        <rFont val="Calibri"/>
        <family val="2"/>
        <scheme val="minor"/>
      </rPr>
      <t xml:space="preserve">South Carolina allows weight credit and RUF credit for a weight increase of GVW 26001 or greater to GVW 26001 or greater; however, the credit is not refunded, but applied to the RUF due within the same supplement. </t>
    </r>
  </si>
  <si>
    <r>
      <t xml:space="preserve">Note: </t>
    </r>
    <r>
      <rPr>
        <i/>
        <sz val="11"/>
        <rFont val="Calibri"/>
        <family val="2"/>
        <scheme val="minor"/>
      </rPr>
      <t xml:space="preserve">South Carolina allows weight fee credit for an add with transfer from GVW 26001 or greater to GVW 26001 greater; however, the credit is not refunded but applied to the weight fee for the added vehicle within the same supplement. </t>
    </r>
  </si>
  <si>
    <r>
      <t>Note:</t>
    </r>
    <r>
      <rPr>
        <i/>
        <sz val="11"/>
        <rFont val="Calibri"/>
        <family val="2"/>
        <scheme val="minor"/>
      </rPr>
      <t xml:space="preserve"> RUF will be charged for the vehicle over GVW 26001 or greater. </t>
    </r>
  </si>
  <si>
    <t>Purchase Price</t>
  </si>
  <si>
    <t xml:space="preserve">Purchase Price: </t>
  </si>
  <si>
    <t>Purchase Price:</t>
  </si>
  <si>
    <t xml:space="preserve"> </t>
  </si>
  <si>
    <t>Depreciation: (Purchase year: 2015)</t>
  </si>
  <si>
    <t>1st or current year of acquisition (2019)</t>
  </si>
  <si>
    <t>2nd year of acquisition (2018)</t>
  </si>
  <si>
    <t>3nd year of acquisition (2017)</t>
  </si>
  <si>
    <t>4th year of acquisition (2016)</t>
  </si>
  <si>
    <t>5th year of acquisition (2015)</t>
  </si>
  <si>
    <t>6th year of acquisition (2014)</t>
  </si>
  <si>
    <t>7th year of acquisition (2013)</t>
  </si>
  <si>
    <t>8th year of acquisition (2012)</t>
  </si>
  <si>
    <t>Depreciation</t>
  </si>
  <si>
    <t>Depreciation: (Purchase Year: 2017)</t>
  </si>
  <si>
    <t>Depreciation: ( Purchase year: 2016)</t>
  </si>
  <si>
    <t>Depreciation: (Purchase year: 2019)</t>
  </si>
  <si>
    <t>Depreciation  (Purchase year: 2016)</t>
  </si>
  <si>
    <t>Depreciation: (Purchase Year: 2018)</t>
  </si>
  <si>
    <t>* Current Millage Rate effective January 1, 2019*</t>
  </si>
  <si>
    <t>9th and subsequent year of acquisition (2011 or older)</t>
  </si>
  <si>
    <t xml:space="preserve">   Vehicle Depreciation (2019)</t>
  </si>
  <si>
    <t>Deprecation: (Purchase year: 2016)</t>
  </si>
  <si>
    <t>Total Net Due:                       ($1,755.78 + $75.73)</t>
  </si>
  <si>
    <r>
      <t xml:space="preserve">    Registration Gross Weight (pounds):             </t>
    </r>
    <r>
      <rPr>
        <b/>
        <sz val="11"/>
        <color theme="1"/>
        <rFont val="Calibri"/>
        <family val="2"/>
        <scheme val="minor"/>
      </rPr>
      <t xml:space="preserve"> 37,610 + (56*150)</t>
    </r>
  </si>
  <si>
    <t>Total Net Due:                             ($215.64 +  $980.72)</t>
  </si>
  <si>
    <t xml:space="preserve">    Road Use Fee Due:                  ($141,022.80 *29.405/100*0.0258*.91677)  </t>
  </si>
  <si>
    <t>Road Use Fee Due:  ($7,800*92.091/100*0.0258*1)</t>
  </si>
  <si>
    <t xml:space="preserve">    Road Use Fee Net Due:                                ($1,859.63- $1,609.47)</t>
  </si>
  <si>
    <t>Depreciation: (Purchase Year: 2019)</t>
  </si>
  <si>
    <t xml:space="preserve">    Registration Weight Fee Net Due:                        ($55.43 - $19.25)            </t>
  </si>
  <si>
    <t>Note: South Carolina allows weight fee credit for an amend with fee (weight increase)  for GVW 26000 or less to GVW 26001 or greater; however, the credit is not refunded but applied to the weight fee.</t>
  </si>
  <si>
    <r>
      <t>Note:</t>
    </r>
    <r>
      <rPr>
        <i/>
        <sz val="11"/>
        <rFont val="Calibri"/>
        <family val="2"/>
        <scheme val="minor"/>
      </rPr>
      <t xml:space="preserve"> RUF will be charged for the weight increase of GVW 26,001 or greater</t>
    </r>
  </si>
  <si>
    <t xml:space="preserve">    Road Use Fee Net Due:                           ($80.99 - $0)</t>
  </si>
  <si>
    <t>Depreciation: (Purchase Year: 2014)</t>
  </si>
  <si>
    <t>Depreciation: (Purchase Year: 2009)</t>
  </si>
  <si>
    <t xml:space="preserve">    Road Use Fee Net Due:                                                              ($24.72- $24.72)</t>
  </si>
  <si>
    <t xml:space="preserve">    Registration Gross Weight (pounds):       38,860 + (56*150)</t>
  </si>
  <si>
    <t>Road Use Fee Credit Due:       ($248,017.00* 27.439/100* 0.0258*0.91667)</t>
  </si>
  <si>
    <t>Total Net Due:                                            ($70.93 +  $1,859.63)</t>
  </si>
  <si>
    <t>Total Net Due:                                              ($1.51 + $250.16)</t>
  </si>
  <si>
    <t>Total Net Credit Due:                                            ($69.42 +  $1,609.47)</t>
  </si>
  <si>
    <t xml:space="preserve">    Registration Weight Fee Net Due:                        ($70.93 - $69.42)            </t>
  </si>
  <si>
    <t>Road Use Fee Credit Due: (3,200* 51.32/100* 0.0258* 0.58333)</t>
  </si>
  <si>
    <r>
      <t xml:space="preserve">    Registration Gross Weight (pounds):             </t>
    </r>
    <r>
      <rPr>
        <b/>
        <sz val="11"/>
        <color theme="1"/>
        <rFont val="Calibri"/>
        <family val="2"/>
        <scheme val="minor"/>
      </rPr>
      <t>38,860 + (56*150)</t>
    </r>
  </si>
  <si>
    <t xml:space="preserve">    Registration Weight Fee Net Due:                             ($132.66 - $82.63)</t>
  </si>
  <si>
    <t xml:space="preserve">    Road Use Fee Net Due:                                           ($957.81 - $957.81)</t>
  </si>
  <si>
    <t>Total Net Credit Due:                                            ($69.42 +  $1,135.36)</t>
  </si>
  <si>
    <t xml:space="preserve">    Road Use Fee Due:                   ($232,835.20*27.439/100*0.0260*0.91677)  </t>
  </si>
  <si>
    <t>Total Net Due:                                            ($70.93 +  $1,522.66)</t>
  </si>
  <si>
    <t xml:space="preserve">    Road Use Fee Net Due:                                ($1,522.66- $1,135.63)</t>
  </si>
  <si>
    <t xml:space="preserve">    Road Use Fee Net Due:                                                              ($261.47- $0)</t>
  </si>
  <si>
    <t>Total Net Due:                                              ($261.47 + $36.18)</t>
  </si>
  <si>
    <t xml:space="preserve">    Road Use Fee Net Due:                           ($65.29 - $0)</t>
  </si>
  <si>
    <t>Road Use Fee Credit Due: ($99,206.80* 51.32/100* 0.0260* 0.58333)</t>
  </si>
  <si>
    <t xml:space="preserve">    Road Use Fee Net Due:                                           ($772.19 - $772.19)</t>
  </si>
  <si>
    <t>Total Net Credit Due:                                            ($169.18 +  $125.10)</t>
  </si>
  <si>
    <t>Depreciation: (Purchase year: 2017)</t>
  </si>
  <si>
    <r>
      <t xml:space="preserve">Depreciation: </t>
    </r>
    <r>
      <rPr>
        <sz val="11"/>
        <color theme="1"/>
        <rFont val="Calibri"/>
        <family val="2"/>
        <scheme val="minor"/>
      </rPr>
      <t>(Purchase Year: 2018)</t>
    </r>
  </si>
  <si>
    <t xml:space="preserve"> Base Purchase Price: </t>
  </si>
  <si>
    <t xml:space="preserve"> Purchase Price:</t>
  </si>
  <si>
    <t xml:space="preserve"> Purchase Price: </t>
  </si>
  <si>
    <t xml:space="preserve"> Fair Market Value</t>
  </si>
  <si>
    <t>Vehicles GVW 26,000 lbs. OR LESS:</t>
  </si>
  <si>
    <t xml:space="preserve">Vehicles GVW 26,001 lbs. OR MORE: </t>
  </si>
  <si>
    <t>*2019 Vehicle Depreciation Allowance effective January 1, 2019</t>
  </si>
  <si>
    <t xml:space="preserve">  Purchase Price:</t>
  </si>
  <si>
    <t>Total Net Due:                     (382.18 + 185.32)</t>
  </si>
  <si>
    <r>
      <t xml:space="preserve">    Fair Market Value: </t>
    </r>
    <r>
      <rPr>
        <b/>
        <sz val="11"/>
        <color theme="1"/>
        <rFont val="Calibri"/>
        <family val="2"/>
        <scheme val="minor"/>
      </rPr>
      <t>($12,000.00 * 0.65)</t>
    </r>
  </si>
  <si>
    <r>
      <t xml:space="preserve">    Fair Market Value:  </t>
    </r>
    <r>
      <rPr>
        <b/>
        <sz val="11"/>
        <color theme="1"/>
        <rFont val="Calibri"/>
        <family val="2"/>
        <scheme val="minor"/>
      </rPr>
      <t>(496,034.00 * 0.50)</t>
    </r>
  </si>
  <si>
    <t xml:space="preserve">    Road Use Fee Due:  ($248,017.00 * 27.44/100*0.0258*1)</t>
  </si>
  <si>
    <r>
      <t xml:space="preserve">    Fair Market Value: </t>
    </r>
    <r>
      <rPr>
        <b/>
        <sz val="11"/>
        <color theme="1"/>
        <rFont val="Calibri"/>
        <family val="2"/>
        <scheme val="minor"/>
      </rPr>
      <t>(170,200.00 * 0.80)</t>
    </r>
  </si>
  <si>
    <t>Total Net Due:             ($176.43 + $774.73)</t>
  </si>
  <si>
    <t xml:space="preserve">    Registration Weight Fee Due:   $276.00 * (27.44/100)</t>
  </si>
  <si>
    <t xml:space="preserve">    Registration Weight Fee Due:   $415.00 * (92.091/100)</t>
  </si>
  <si>
    <r>
      <t xml:space="preserve">    Fair Market Value:             </t>
    </r>
    <r>
      <rPr>
        <b/>
        <sz val="11"/>
        <color theme="1"/>
        <rFont val="Calibri"/>
        <family val="2"/>
        <scheme val="minor"/>
      </rPr>
      <t>$358,208.00 * 0.35</t>
    </r>
  </si>
  <si>
    <t>Total Net Due:               ($38.28 +  $310.64)</t>
  </si>
  <si>
    <t xml:space="preserve">    Registration Weight Fee Credit Due:            $733.33 * (29.405/100)</t>
  </si>
  <si>
    <r>
      <t xml:space="preserve">Fair Market Value:                                            </t>
    </r>
    <r>
      <rPr>
        <b/>
        <sz val="11"/>
        <rFont val="Calibri"/>
        <family val="2"/>
        <scheme val="minor"/>
      </rPr>
      <t xml:space="preserve">$28,000 * 0.50 </t>
    </r>
  </si>
  <si>
    <t xml:space="preserve">   Road Use Fee Credit Due:                   $14,000 * 29.405/100 * 0.0258 * 0.91677</t>
  </si>
  <si>
    <t xml:space="preserve">    Registration Weight Fee Due:                     $733.33 * (29.405/100)</t>
  </si>
  <si>
    <t xml:space="preserve">    Purchase Price: </t>
  </si>
  <si>
    <r>
      <rPr>
        <sz val="11"/>
        <rFont val="Calibri"/>
        <family val="2"/>
        <scheme val="minor"/>
      </rPr>
      <t xml:space="preserve">Fair Market Value:    </t>
    </r>
    <r>
      <rPr>
        <b/>
        <sz val="11"/>
        <rFont val="Calibri"/>
        <family val="2"/>
        <scheme val="minor"/>
      </rPr>
      <t xml:space="preserve">                       $156,692.00 * 0.90</t>
    </r>
  </si>
  <si>
    <t>Total Net Due:                                                  $0 + 883.35</t>
  </si>
  <si>
    <t xml:space="preserve">    Road Use Fee Net Due:                                 $980.72 - $97.37</t>
  </si>
  <si>
    <t>Registration Weight Fee Credit Due:            $253.00 * (27.439/100)</t>
  </si>
  <si>
    <t>Fair Market Value          $496,034.00 * 0.50</t>
  </si>
  <si>
    <t xml:space="preserve">    Registration Weight Fee Due:   $600.00 * (29.405/100)</t>
  </si>
  <si>
    <t xml:space="preserve">    Road Use Fee Due:  ($136,160.00* 29.405/100*0.0258*0.75)</t>
  </si>
  <si>
    <t xml:space="preserve">    Registration Weight Fee Due:   $139.50 * (27.439/100)</t>
  </si>
  <si>
    <t xml:space="preserve">    Road Use Fee Due:  ($125,372.80* 27.439/100*0.0258*0.35)</t>
  </si>
  <si>
    <t>Total Net Credit Due:                                            $215.64 +  $97.36</t>
  </si>
  <si>
    <t xml:space="preserve">    Registration Weight Fee Due:                                $258.50 * (27.439/100)</t>
  </si>
  <si>
    <t>Fair Market Value          $358,208.00 * 0.80</t>
  </si>
  <si>
    <t xml:space="preserve">    Road Use Fee Due:                   ($286,556.40*27.439/100*0.0258*.91667)  </t>
  </si>
  <si>
    <t>Registration Weight Fee Credit Due:            $37.50 * (51.321/100)</t>
  </si>
  <si>
    <t xml:space="preserve">    Registration Weight Fee Due:                                $188.50 * (51.321/100)</t>
  </si>
  <si>
    <t xml:space="preserve"> Purchase Price</t>
  </si>
  <si>
    <t>Fair Market Value:  $85,5000 * 0.90</t>
  </si>
  <si>
    <t xml:space="preserve">    Road Use Fee Due:                                    ($76,950.00 *51.321/100*0.0258*0.50)  </t>
  </si>
  <si>
    <t>Total Net Due:                                            ($96.74+  $509.44)</t>
  </si>
  <si>
    <t xml:space="preserve">    Registration Weight Fee Net Due:                        ($96.74 - $19.25)            </t>
  </si>
  <si>
    <t xml:space="preserve">    Road Use Fee Net Due:                                                              ($509.44 - $0)</t>
  </si>
  <si>
    <t>Total Net Due:                                              ($509.44 + $77.49)</t>
  </si>
  <si>
    <t>Registration Weight Fee Due: $43.75 * (51.321/100)</t>
  </si>
  <si>
    <t xml:space="preserve"> Purchase price: </t>
  </si>
  <si>
    <t>Road Use Fee Due:  ($10,485.75*51.321/100*0.0258*0.58333)</t>
  </si>
  <si>
    <r>
      <t xml:space="preserve">    Fair Market Value:                                   </t>
    </r>
    <r>
      <rPr>
        <b/>
        <sz val="11"/>
        <color theme="1"/>
        <rFont val="Calibri"/>
        <family val="2"/>
        <scheme val="minor"/>
      </rPr>
      <t>$41,943.00 * 0.25</t>
    </r>
  </si>
  <si>
    <t xml:space="preserve">    Registration Weight Fee Due:                 $131.83 * (51.321/100)</t>
  </si>
  <si>
    <t>Total Net Due:                                              $80.99 + $45.21</t>
  </si>
  <si>
    <t xml:space="preserve">Registration Weight Fee Credit Due:   $350.00 * (51.321/100) </t>
  </si>
  <si>
    <r>
      <t xml:space="preserve">Fair Market Value:                </t>
    </r>
    <r>
      <rPr>
        <b/>
        <sz val="11"/>
        <rFont val="Calibri"/>
        <family val="2"/>
        <scheme val="minor"/>
      </rPr>
      <t xml:space="preserve">  $3,2000.00 * 0.10</t>
    </r>
  </si>
  <si>
    <t xml:space="preserve">    Registration Weight Fee Due:            $466.66 * (51.321/100)</t>
  </si>
  <si>
    <t xml:space="preserve">    Registration Weight Fee Net Due:                                        ($239.49 - $182.32)</t>
  </si>
  <si>
    <r>
      <t xml:space="preserve">    Fair Market Value:                                   </t>
    </r>
    <r>
      <rPr>
        <b/>
        <sz val="11"/>
        <color theme="1"/>
        <rFont val="Calibri"/>
        <family val="2"/>
        <scheme val="minor"/>
      </rPr>
      <t>$32,000 * 0.10</t>
    </r>
  </si>
  <si>
    <t>Total Net Due:                                                                      ($57.17 + $0.00 )</t>
  </si>
  <si>
    <t>Registration Weight Fee Credit Due:                    $161.00 * (51.321/100)</t>
  </si>
  <si>
    <r>
      <t xml:space="preserve">Fair Market Value:                                   </t>
    </r>
    <r>
      <rPr>
        <b/>
        <sz val="11"/>
        <rFont val="Calibri"/>
        <family val="2"/>
        <scheme val="minor"/>
      </rPr>
      <t xml:space="preserve">    ($496,034.00 * 0.25)</t>
    </r>
  </si>
  <si>
    <t>Road Use Fee Credit Due: ($124,008.50* 51.321/100* 0.0258* 0.58333)</t>
  </si>
  <si>
    <t xml:space="preserve">    Registration Weight Fee Due:                      $164.50 * (51.321/100)</t>
  </si>
  <si>
    <r>
      <t xml:space="preserve">    Fair Market Value:                                      (</t>
    </r>
    <r>
      <rPr>
        <b/>
        <sz val="11"/>
        <color theme="1"/>
        <rFont val="Calibri"/>
        <family val="2"/>
        <scheme val="minor"/>
      </rPr>
      <t>$496,034.00 * 0.25)</t>
    </r>
  </si>
  <si>
    <t>Road Use Fee Due:  ($124,008.50*51.321/100*0.0258*0.58333)</t>
  </si>
  <si>
    <t xml:space="preserve">    Registration Weight Fee Net Due:                             ($84.42 - $82.63)</t>
  </si>
  <si>
    <t>Total Net Due:                                                             ($1.79 + $0.00)</t>
  </si>
  <si>
    <r>
      <t xml:space="preserve">Registration Gross Weight (pounds):         </t>
    </r>
    <r>
      <rPr>
        <b/>
        <sz val="11"/>
        <color theme="1"/>
        <rFont val="Calibri"/>
        <family val="2"/>
        <scheme val="minor"/>
      </rPr>
      <t>37,610 + (56*150)</t>
    </r>
  </si>
  <si>
    <t>Bus - Add Vehicle  (54 Seats)</t>
  </si>
  <si>
    <t xml:space="preserve">    Road Use Fee Due:                                       ($110,630.00 * 29.405/100 * 0.0260 * 0.75)</t>
  </si>
  <si>
    <r>
      <t xml:space="preserve">    Fair Market Value:                                                     </t>
    </r>
    <r>
      <rPr>
        <b/>
        <sz val="11"/>
        <color theme="1"/>
        <rFont val="Calibri"/>
        <family val="2"/>
        <scheme val="minor"/>
      </rPr>
      <t>$170,200.00 * 0.65</t>
    </r>
  </si>
  <si>
    <t xml:space="preserve">    Registration Weight Fee Due:                                $600.00 * (29.405/100)</t>
  </si>
  <si>
    <t>Total Net Due:                                                            ($176.43 + $634.35)</t>
  </si>
  <si>
    <t xml:space="preserve">    Registration Weight Fee Due:                     $415.00 * (92.091/100)</t>
  </si>
  <si>
    <t xml:space="preserve">    Fair Market Value:                                       $12,000.00 * 0.50</t>
  </si>
  <si>
    <t>Road Use Fee Due:                                 ($6,000*92.091/100*0.0260*1)</t>
  </si>
  <si>
    <t>Total Net Due:                                        $382.18 + $143.66</t>
  </si>
  <si>
    <t xml:space="preserve">    Registration Weight Fee Due:                  $276.00 * (27.439/100)</t>
  </si>
  <si>
    <r>
      <t xml:space="preserve">    Fair Market Value:                                    </t>
    </r>
    <r>
      <rPr>
        <b/>
        <sz val="11"/>
        <color theme="1"/>
        <rFont val="Calibri"/>
        <family val="2"/>
        <scheme val="minor"/>
      </rPr>
      <t xml:space="preserve"> $496,034.00 * 0.35</t>
    </r>
  </si>
  <si>
    <t xml:space="preserve">    Road Use Fee Due:                            ($17,611.90* 27.439/100*0.0260*1)</t>
  </si>
  <si>
    <t>Total Net Due:                                                ($75.73 + $1,238.57)</t>
  </si>
  <si>
    <t xml:space="preserve">    Registration Weight Fee Due:                       $139.50 * (27.439/100)</t>
  </si>
  <si>
    <r>
      <t xml:space="preserve">    Fair Market Value:                                         </t>
    </r>
    <r>
      <rPr>
        <b/>
        <sz val="11"/>
        <color theme="1"/>
        <rFont val="Calibri"/>
        <family val="2"/>
        <scheme val="minor"/>
      </rPr>
      <t>$358,208.00 * 0.25</t>
    </r>
  </si>
  <si>
    <t>Total Net Due:                                           ($38.28 +  $319.44)</t>
  </si>
  <si>
    <t xml:space="preserve">    Road Use Fee Due:                          ($89,552.00* 27.439/100*0.0260*0.50)</t>
  </si>
  <si>
    <t xml:space="preserve">    Registration Weight Fee Credit Due:            $733.33 * (23.070/100)</t>
  </si>
  <si>
    <t xml:space="preserve">   Road Use Fee Credit Due:                        ($22,750 * 23.070/100 * 0.0260 * 0.91677)</t>
  </si>
  <si>
    <r>
      <t xml:space="preserve">Fair Market Value                                            </t>
    </r>
    <r>
      <rPr>
        <b/>
        <sz val="11"/>
        <rFont val="Calibri"/>
        <family val="2"/>
        <scheme val="minor"/>
      </rPr>
      <t xml:space="preserve">$65,000.00 * 0.35   </t>
    </r>
  </si>
  <si>
    <t xml:space="preserve">    Registration Weight Fee Due:                              $733.33  * (169.18/100)</t>
  </si>
  <si>
    <t xml:space="preserve">    Road Use Fee Due:                  ($58,145.50 * 23.070/100 * 0.0260 * 0.91677)  </t>
  </si>
  <si>
    <r>
      <t xml:space="preserve">Fair Market Value                                              </t>
    </r>
    <r>
      <rPr>
        <b/>
        <sz val="11"/>
        <rFont val="Calibri"/>
        <family val="2"/>
        <scheme val="minor"/>
      </rPr>
      <t>$116,291.00 * 0.50</t>
    </r>
  </si>
  <si>
    <t xml:space="preserve">    Road Use Fee Net Due:                                              ($319.71 - $125.10)</t>
  </si>
  <si>
    <r>
      <t xml:space="preserve">Fair Market Value                                       </t>
    </r>
    <r>
      <rPr>
        <b/>
        <sz val="11"/>
        <rFont val="Calibri"/>
        <family val="2"/>
        <scheme val="minor"/>
      </rPr>
      <t>$496,034.00 * 0.35</t>
    </r>
  </si>
  <si>
    <t>Road Use Fee Credit Due:       ($173,611.90* 27.439/100 * 0.0260 * 0.91667)</t>
  </si>
  <si>
    <r>
      <t xml:space="preserve">Fair Market Value                                    </t>
    </r>
    <r>
      <rPr>
        <b/>
        <sz val="11"/>
        <rFont val="Calibri"/>
        <family val="2"/>
        <scheme val="minor"/>
      </rPr>
      <t>$358,208.00 * 0.65</t>
    </r>
  </si>
  <si>
    <t>Total Net Due:                                                         ($1.51 + $387.30)</t>
  </si>
  <si>
    <t xml:space="preserve">    Registration Weight Fee Due:                                 $188.50 * (29.405/100)</t>
  </si>
  <si>
    <r>
      <t xml:space="preserve">Fair Market Value:                                                     </t>
    </r>
    <r>
      <rPr>
        <b/>
        <sz val="11"/>
        <color theme="1"/>
        <rFont val="Calibri"/>
        <family val="2"/>
        <scheme val="minor"/>
      </rPr>
      <t>$85,500 * 0.80</t>
    </r>
  </si>
  <si>
    <t xml:space="preserve">    Road Use Fee Due:                                    ($68,400.00 * 29.405/100 * 0.0260 * 0.50)  </t>
  </si>
  <si>
    <t>Registration Weight Fee Due:                           $43.75 * (51.321/100)</t>
  </si>
  <si>
    <t>Amend with Fee (Weight Increase: From GVW 26,000/less To GVW 26,001/greater ) TT,TK</t>
  </si>
  <si>
    <t xml:space="preserve">    Registration Weight Fee Due:                       $131.83 * (51.321/100)</t>
  </si>
  <si>
    <t xml:space="preserve">    Fair Market Value:                                          $41,943.00 * 0.20</t>
  </si>
  <si>
    <t>Road Use Fee Due:  ($8,388.60*51.321/100*0.0260*0.58333)</t>
  </si>
  <si>
    <t>Amend with Fee (Weight Increase: From GVW 26,001/greater To GVW 26,001/greater ) TT,TK</t>
  </si>
  <si>
    <t>Registration Weight Fee Credit Due:                       $355.25 * (51.321/100)</t>
  </si>
  <si>
    <t>Fair Market Value:                                                $32,000 * 0.10</t>
  </si>
  <si>
    <t>Road Use Fee Credit Due: (3,200.00* 51.321/100* 0.0260* 0.58333)</t>
  </si>
  <si>
    <t xml:space="preserve">    Registration Weight Fee Due:                              $466.66 * (51.321/100)</t>
  </si>
  <si>
    <t>Road Use Fee Due:                         ($3,200 *51.321/100 * 0.0260 * 0.58333)</t>
  </si>
  <si>
    <r>
      <t xml:space="preserve">    Fair Market Value:                                             </t>
    </r>
    <r>
      <rPr>
        <b/>
        <sz val="11"/>
        <color theme="1"/>
        <rFont val="Calibri"/>
        <family val="2"/>
        <scheme val="minor"/>
      </rPr>
      <t>$32,000 * 0.10</t>
    </r>
  </si>
  <si>
    <t xml:space="preserve">    Registration Weight Fee Net Due:                                     ($239.49 - $182.32)</t>
  </si>
  <si>
    <t>Total Net Due:                                                                   ($57.17 + $0.00)</t>
  </si>
  <si>
    <t>Registration Weight Fee Credit Due:           $161.00 * (51.321/100)</t>
  </si>
  <si>
    <r>
      <t xml:space="preserve">Fair Market Value:                                      </t>
    </r>
    <r>
      <rPr>
        <b/>
        <sz val="11"/>
        <rFont val="Calibri"/>
        <family val="2"/>
        <scheme val="minor"/>
      </rPr>
      <t>$496,034.00 * 0.20</t>
    </r>
  </si>
  <si>
    <t xml:space="preserve">    Registration Weight Fee Due:                     $258.50 * (51.321/100)</t>
  </si>
  <si>
    <t xml:space="preserve">    Fair Market Value:                                        $496,034.00 * 0.20</t>
  </si>
  <si>
    <t>Road Use Fee Due:  ($99,206.80 * 51.320/100 * 0.0260 * 0.58333)</t>
  </si>
  <si>
    <t>Total Net Due:                                                         ($50.03 + $0.00)</t>
  </si>
  <si>
    <t xml:space="preserve"> Add with Transfer (From GVW 26,000/less to GVW 26,001/greater) TT,TK</t>
  </si>
  <si>
    <t xml:space="preserve"> Add with Transfer (Same Weight) TT,TK</t>
  </si>
  <si>
    <r>
      <rPr>
        <b/>
        <i/>
        <sz val="11"/>
        <rFont val="Calibri"/>
        <family val="2"/>
        <scheme val="minor"/>
      </rPr>
      <t>Note:</t>
    </r>
    <r>
      <rPr>
        <i/>
        <sz val="11"/>
        <rFont val="Calibri"/>
        <family val="2"/>
        <scheme val="minor"/>
      </rPr>
      <t xml:space="preserve"> RUF is not charged/calculated for vehicles GVW 26,000 or less</t>
    </r>
  </si>
  <si>
    <t>Total Net Due:                                                ($55.43 +  $261.47)</t>
  </si>
  <si>
    <t>Truck/Tractor - New Account (estimated APVD for SC)</t>
  </si>
  <si>
    <t>Road Use Fee Due:                                 ($6,000*28.804/100*0.0260*1)</t>
  </si>
  <si>
    <t xml:space="preserve">    Registration Weight Fee Due:                     $618.00* (28.804/100)</t>
  </si>
  <si>
    <t>Total Net Due:                                        $178.01 + $44.93</t>
  </si>
  <si>
    <t>Total Net Due:                                                           ($319.71+  $169.18)</t>
  </si>
  <si>
    <t xml:space="preserve">Road Use Fee will effect the following transactions: </t>
  </si>
  <si>
    <t>Example 1c</t>
  </si>
  <si>
    <t>*New Accounts</t>
  </si>
  <si>
    <t>*Add Vehicle</t>
  </si>
  <si>
    <t>*Add with Transfer</t>
  </si>
  <si>
    <t xml:space="preserve">Road Use Fee will calculate using the following scenarios for LARGE commercial vehicles GVW 26,001 or greater.  </t>
  </si>
  <si>
    <t xml:space="preserve">*Renewal </t>
  </si>
  <si>
    <t>+  $3</t>
  </si>
  <si>
    <t>+  $2.75</t>
  </si>
  <si>
    <t>+  $2.50</t>
  </si>
  <si>
    <t>+  $2.25</t>
  </si>
  <si>
    <t>+  $2.00</t>
  </si>
  <si>
    <t>+  $1.75</t>
  </si>
  <si>
    <t>+  $1.50</t>
  </si>
  <si>
    <t>+  $1.25</t>
  </si>
  <si>
    <t>+  $1.00</t>
  </si>
  <si>
    <t>+  $0.75</t>
  </si>
  <si>
    <t>+  $0.50</t>
  </si>
  <si>
    <t>+  $0.25</t>
  </si>
  <si>
    <r>
      <t xml:space="preserve">JURISDICTION OF SOUTH CAROLINA - </t>
    </r>
    <r>
      <rPr>
        <b/>
        <sz val="12"/>
        <color indexed="10"/>
        <rFont val="MS Sans Serif"/>
      </rPr>
      <t>REVISED 12/19/19</t>
    </r>
  </si>
  <si>
    <t>Effective 01/01/2020</t>
  </si>
  <si>
    <t>Annual Millage Rate effective January 1, 2021</t>
  </si>
  <si>
    <t>2020 Vehicle Depreciation Allowance effective January 1, 2021</t>
  </si>
  <si>
    <t>1st or current year of acquisition (2021)</t>
  </si>
  <si>
    <t>2nd year of acquisition (2020)</t>
  </si>
  <si>
    <t>3nd year of acquisition (2019)</t>
  </si>
  <si>
    <t>4th year of acquisition (2018)</t>
  </si>
  <si>
    <t>5th year of acquisition (2017)</t>
  </si>
  <si>
    <t>6th year of acquisition (2016)</t>
  </si>
  <si>
    <t>7th year of acquisition (2015)</t>
  </si>
  <si>
    <t>8th year of acquisition (2014)</t>
  </si>
  <si>
    <t>9th and subsequent year of acquisition (2013 or older)</t>
  </si>
  <si>
    <t xml:space="preserve">2021 Vehicle Depreciation </t>
  </si>
  <si>
    <t xml:space="preserve">    Year of Acquisition</t>
  </si>
  <si>
    <t>Depreciation Percentage</t>
  </si>
  <si>
    <t>South Carolina Average Millage Rate</t>
  </si>
  <si>
    <t>2021 Millage Rate effective January 1, 2021</t>
  </si>
  <si>
    <t>2020 Millage Rate effective January 1, 2020</t>
  </si>
  <si>
    <t>2020 Vehicle Depreciation effective January 1, 2020</t>
  </si>
  <si>
    <t>2021 Vehicle Depreciation effective January 1, 2021</t>
  </si>
  <si>
    <t xml:space="preserve"> Add with Transfer (Same Weight) TT,TK </t>
  </si>
  <si>
    <r>
      <t xml:space="preserve">Fair Market Value                                              </t>
    </r>
    <r>
      <rPr>
        <b/>
        <sz val="11"/>
        <rFont val="Calibri"/>
        <family val="2"/>
        <scheme val="minor"/>
      </rPr>
      <t>$116,291.00 * 0.35</t>
    </r>
  </si>
  <si>
    <t xml:space="preserve">2020 Millage Rate: </t>
  </si>
  <si>
    <t>2020 Depreciation  (Purchase year: 2016)</t>
  </si>
  <si>
    <t>2021 Depreciation: (Purchase Year: 2018)</t>
  </si>
  <si>
    <t>2021 Depreciation Rate: (Purchase Year: 2019)</t>
  </si>
  <si>
    <t>2021 Depreciation Rate: (Purchase Year: 2014)</t>
  </si>
  <si>
    <t>2020 Depreciation Rate: (Purchase Year: 2009)</t>
  </si>
  <si>
    <t>+  $3.00</t>
  </si>
  <si>
    <t>+  $13.25</t>
  </si>
  <si>
    <t>+  $13.50</t>
  </si>
  <si>
    <t>+  $13.75</t>
  </si>
  <si>
    <t>+  $14.00</t>
  </si>
  <si>
    <t>+  $14.25</t>
  </si>
  <si>
    <t>+$13</t>
  </si>
  <si>
    <t>+$12.75</t>
  </si>
  <si>
    <t>+$12.50</t>
  </si>
  <si>
    <t>+$12.25</t>
  </si>
  <si>
    <t>+$12.00</t>
  </si>
  <si>
    <t xml:space="preserve"> Apportioned Factor</t>
  </si>
  <si>
    <t>Apportioned factor is determined by dividing distance traveled in SC by total distance traveled by the fleet in the distance reporting period</t>
  </si>
  <si>
    <t xml:space="preserve">    Supplement Effective Date: </t>
  </si>
  <si>
    <t xml:space="preserve">    Registration Weight Fee Due:                              $466.66 * (23.070/100)</t>
  </si>
  <si>
    <t xml:space="preserve">    Registration Weight Fee Net Due:                        ($107.66 - $107.66)            </t>
  </si>
  <si>
    <t xml:space="preserve"> Gross Capitalized Cost:</t>
  </si>
  <si>
    <t xml:space="preserve"> Gross Capitalized Cost: </t>
  </si>
  <si>
    <t xml:space="preserve">Gross Capitalized Cost: </t>
  </si>
  <si>
    <t>Gross Capitalized Cost:</t>
  </si>
  <si>
    <t>Gross Capitalized Cost</t>
  </si>
  <si>
    <t xml:space="preserve">   Registration Weight Fee Due:                     $618.00* (28.804/100)</t>
  </si>
  <si>
    <t xml:space="preserve">    Fair Market Value:                                       $12,000.00 * 0.35</t>
  </si>
  <si>
    <t>Road Use Fee Due:                                 ($4,200*28.804/100*0.0264*1)</t>
  </si>
  <si>
    <t>Total Net Due:                                        $178.01 + $31.94</t>
  </si>
  <si>
    <t xml:space="preserve">    Fair Market Value:                                       $35,000.00 * 0.35</t>
  </si>
  <si>
    <t>Road Use Fee Due:                                 ($12,250*92.091/100*0.0264*1)</t>
  </si>
  <si>
    <t>Total Net Due:                                        $382.18 + $297.82</t>
  </si>
  <si>
    <t xml:space="preserve">    Road Use Fee Due:                            ($124,008.50* 27.439/100*0.0264*1)</t>
  </si>
  <si>
    <t>Total Net Due:                                                ($75.73 + $898.30)</t>
  </si>
  <si>
    <t xml:space="preserve">    Fair Market Value:                                     $496,034.00 * 0.25</t>
  </si>
  <si>
    <r>
      <t xml:space="preserve">    Fair Market Value:                                                     </t>
    </r>
    <r>
      <rPr>
        <b/>
        <sz val="11"/>
        <color theme="1"/>
        <rFont val="Calibri"/>
        <family val="2"/>
        <scheme val="minor"/>
      </rPr>
      <t>$170,200.00 * 0.50</t>
    </r>
  </si>
  <si>
    <t xml:space="preserve">    Road Use Fee Due:                                       ($85,100.00* 29.405/100 * 0.0264* 0.75)</t>
  </si>
  <si>
    <t>Total Net Due:                                                            ($176.43 + $495.47)</t>
  </si>
  <si>
    <t xml:space="preserve">    Registration Weight Fee Due:                       $116.25 *(27.439/100)</t>
  </si>
  <si>
    <r>
      <t xml:space="preserve">    Fair Market Value:                                         </t>
    </r>
    <r>
      <rPr>
        <b/>
        <sz val="11"/>
        <color theme="1"/>
        <rFont val="Calibri"/>
        <family val="2"/>
        <scheme val="minor"/>
      </rPr>
      <t>$358,208.00 * 0.20</t>
    </r>
  </si>
  <si>
    <t>Total Net Due:                                           ($31.90+  $216.24)</t>
  </si>
  <si>
    <t xml:space="preserve">    Road Use Fee Due:                          ($71,641.60* 27.439/100*0.0264*0.50)</t>
  </si>
  <si>
    <t>South Carolina Distance Percentage:</t>
  </si>
  <si>
    <t>Registration Weight Fee:</t>
  </si>
  <si>
    <t>Registration Weight Fee Credit Due:            $466.66 * (23.070/100)</t>
  </si>
  <si>
    <t>Registration Effective Date:</t>
  </si>
  <si>
    <t xml:space="preserve">   Road Use Fee Credit Due:                        ($22,750 * 23.070/100 * 0.0260 * 0.58333)</t>
  </si>
  <si>
    <t xml:space="preserve">    Road Use Fee Due:                  ($40,701.85 * 23.070/100 * 0.0264 * 0.58333)  </t>
  </si>
  <si>
    <t xml:space="preserve">    Road Use Fee Net Due:                                              ($144.60 - $79.60)</t>
  </si>
  <si>
    <t>Total Net Due:                                                           ($107.66+  $144.60)</t>
  </si>
  <si>
    <t xml:space="preserve">    Remaining Registration Months:</t>
  </si>
  <si>
    <t>Road Use Fee Credit Due:       ($173,611.90* 27.439/100 * 0.0260 * 0.58333)</t>
  </si>
  <si>
    <t>Gross Captialized Cost</t>
  </si>
  <si>
    <t>Total Net Credit Due:                                            ($44.18 +  $219.78)</t>
  </si>
  <si>
    <r>
      <t xml:space="preserve">Fair Market Value                                    </t>
    </r>
    <r>
      <rPr>
        <b/>
        <sz val="11"/>
        <rFont val="Calibri"/>
        <family val="2"/>
        <scheme val="minor"/>
      </rPr>
      <t>$175,056.00 * 0.50</t>
    </r>
  </si>
  <si>
    <t xml:space="preserve">    Road Use Fee Due:                   ($175,056.00*27.439/100* *0.58333)  </t>
  </si>
  <si>
    <t>Total Net Due:                                            ($45.14 +  $369.86)</t>
  </si>
  <si>
    <t xml:space="preserve">    Registration Weight Fee Net Due:                        ($45.14 - $44.18)            </t>
  </si>
  <si>
    <t xml:space="preserve">    Road Use Fee Net Due:                                ($369.86- $219.78)</t>
  </si>
  <si>
    <t>Total Net Due:                                                         ($0.96 + $150.08)</t>
  </si>
  <si>
    <t xml:space="preserve">    Registration Weight Fee Due:                              $64.16 * (51.321/100)</t>
  </si>
  <si>
    <r>
      <t xml:space="preserve">Fair Market Value:                                                     </t>
    </r>
    <r>
      <rPr>
        <b/>
        <sz val="11"/>
        <color theme="1"/>
        <rFont val="Calibri"/>
        <family val="2"/>
        <scheme val="minor"/>
      </rPr>
      <t>$85,500 * 0.65</t>
    </r>
  </si>
  <si>
    <t xml:space="preserve">    Road Use Fee Due:                                    ($55,575.00* 51.321/100 * 0.0264 * 0.16667)  </t>
  </si>
  <si>
    <t>Total Net Due:                                                ($32.93 +  $125.50)</t>
  </si>
  <si>
    <t xml:space="preserve">    Registration Weight Fee Net Due:                        ($32.93 - $16.77)            </t>
  </si>
  <si>
    <t xml:space="preserve">    Road Use Fee Net Due:                                                              ($125.50- $0)</t>
  </si>
  <si>
    <t>Registration Weight Fee Due:                           $32.67 * (51.321/100)</t>
  </si>
  <si>
    <t xml:space="preserve">    Registration Weight Fee Due:                       $50.33 * (51.321/100)</t>
  </si>
  <si>
    <t xml:space="preserve">    Fair Market Value:                                          $41,943.00 * 0.15</t>
  </si>
  <si>
    <t xml:space="preserve">    Registration Weight Fee Net Due:        ($25.83 - $16.77)</t>
  </si>
  <si>
    <t xml:space="preserve">    Road Use Fee Net Due:                           ($14.21 - $0)</t>
  </si>
  <si>
    <t>Road Use Fee Due:  ($6,291.45*51.321/100*0.0264*0.16667)</t>
  </si>
  <si>
    <t>Registration Weight Fee Credit Due:                       $103.75 * (45.411/100)</t>
  </si>
  <si>
    <t>Road Use Fee Credit Due: (3,200.00* 45.411/100* 0.0260* 0.25)</t>
  </si>
  <si>
    <t xml:space="preserve">    Registration Weight Fee Due:                              $200.00 * (45.411/100)</t>
  </si>
  <si>
    <t>2021 Depreciation: (Purchase Year: 2009)</t>
  </si>
  <si>
    <t>Road Use Fee Due:                         ($3,200 *45.411/100 *0.0264 * 0.25)</t>
  </si>
  <si>
    <t xml:space="preserve">    Registration Weight Fee Net Due:                                     ($90.82 - $47.11)</t>
  </si>
  <si>
    <t xml:space="preserve">    Road Use Fee Net Due:                                                              ($9.59- $9.45)</t>
  </si>
  <si>
    <t>Total Net Due:                                                                   ($43.71 + $0.14)</t>
  </si>
  <si>
    <t>2020 Depreciation: (Purchase Year: 2014)</t>
  </si>
  <si>
    <t>Registration Weight Fee Credit Due:           $69.00 * (49.634/100)</t>
  </si>
  <si>
    <t>Road Use Fee Credit Due: ($350,000* 49.634/100* 0.0260* 0.25)</t>
  </si>
  <si>
    <t xml:space="preserve"> 2020 Millage rate: </t>
  </si>
  <si>
    <t xml:space="preserve">    Fair Market Value:                                        $350,000* 0.15</t>
  </si>
  <si>
    <t xml:space="preserve">    Registration Weight Fee Net Due:                             ($34.99 - $34.25)</t>
  </si>
  <si>
    <t xml:space="preserve">    Road Use Fee Net Due:                                           ($225.83 - $171.98)</t>
  </si>
  <si>
    <t>Total Net Due:                                                         ($53.85 + $0.74)</t>
  </si>
  <si>
    <t xml:space="preserve">    Registration Weight Fee Due:                     $70.50*(49.634/100)</t>
  </si>
  <si>
    <t>Road Use Fee Due:  ($52,500 * 49.634/100 * 0.0264 * 0.25)</t>
  </si>
  <si>
    <t xml:space="preserve"> Gross Captialized Cost:</t>
  </si>
  <si>
    <t xml:space="preserve"> Gross Captialized Cost: </t>
  </si>
  <si>
    <t xml:space="preserve">Gross Captialized Cost: </t>
  </si>
  <si>
    <t>Gross Captialized Cost:</t>
  </si>
  <si>
    <t>Prorate Factor</t>
  </si>
  <si>
    <t>The number of months left in the registration year</t>
  </si>
  <si>
    <r>
      <t xml:space="preserve">Fair Market Value is determined by the multiplying the </t>
    </r>
    <r>
      <rPr>
        <b/>
        <sz val="11"/>
        <color theme="1"/>
        <rFont val="Calibri"/>
        <family val="2"/>
        <scheme val="minor"/>
      </rPr>
      <t xml:space="preserve">GROSS CAPTIALIZED COST </t>
    </r>
    <r>
      <rPr>
        <sz val="11"/>
        <color theme="1"/>
        <rFont val="Calibri"/>
        <family val="2"/>
        <scheme val="minor"/>
      </rPr>
      <t xml:space="preserve">by the </t>
    </r>
    <r>
      <rPr>
        <b/>
        <sz val="11"/>
        <rFont val="Calibri"/>
        <family val="2"/>
        <scheme val="minor"/>
      </rPr>
      <t>DEPRECIATION PERCENTAGE</t>
    </r>
  </si>
  <si>
    <t>Deleted Vehicle (Registeration effective year 2020)</t>
  </si>
  <si>
    <t xml:space="preserve">Truck/Tractor - New Account </t>
  </si>
  <si>
    <t>Truck/Tractor - New Account</t>
  </si>
  <si>
    <t>Bus - New Account</t>
  </si>
  <si>
    <t xml:space="preserve">    Registration Gross Weight (pounds):             39,500 + (56*150)</t>
  </si>
  <si>
    <t xml:space="preserve">   Registration Weight Fee Due:                     $285.00* (64.745/100)</t>
  </si>
  <si>
    <t>Road Use Fee Due:                                 ($21,000*64.745/100*0.0264*1)</t>
  </si>
  <si>
    <t>Total Net Due:                                        $184.51 + $358.95</t>
  </si>
  <si>
    <t>Example 3d</t>
  </si>
  <si>
    <t>Example 3e</t>
  </si>
  <si>
    <t xml:space="preserve"> 2021 Millage Rate: </t>
  </si>
  <si>
    <t>2021 Depreciation: (Purchase Year: 2014)</t>
  </si>
  <si>
    <t xml:space="preserve">   2021 Millage Rate: </t>
  </si>
  <si>
    <t xml:space="preserve">  2021 Millage Rate: </t>
  </si>
  <si>
    <t>2021 Millage Rate:</t>
  </si>
  <si>
    <t>2020 Millage Rate:</t>
  </si>
  <si>
    <t xml:space="preserve">    2021 Millage Rate: </t>
  </si>
  <si>
    <t>2021 Deprecation: (Purchase year: 2016)</t>
  </si>
  <si>
    <t>2021 Depreciation: (Purchase Year: 2017)</t>
  </si>
  <si>
    <t xml:space="preserve"> 2021 Depreciation: (Purchase Year: 2015)</t>
  </si>
  <si>
    <t xml:space="preserve"> 2021 Depreciation: (Purchase Year: 2017)</t>
  </si>
  <si>
    <t>2021 Depreciation: (Purchase year: 2015)</t>
  </si>
  <si>
    <t>2020 Depreciation: ( Purchase year: 2016)</t>
  </si>
  <si>
    <t xml:space="preserve"> 2021 Depreciation: (Purchase year: 2017)</t>
  </si>
  <si>
    <t xml:space="preserve">    Prorate Factor:</t>
  </si>
  <si>
    <t>Prorate Factor:</t>
  </si>
  <si>
    <t xml:space="preserve">    Fair Market Value:                                             $32,000 * 0.10</t>
  </si>
  <si>
    <t>Fair Market Value:                                      $350,000 * 0.20</t>
  </si>
  <si>
    <t xml:space="preserve">    Road Use time factor:</t>
  </si>
  <si>
    <t xml:space="preserve">Road Use time factor: </t>
  </si>
  <si>
    <t>Road Use time factor</t>
  </si>
  <si>
    <t>Road Use time factor:</t>
  </si>
  <si>
    <t>SC Travel Percentage</t>
  </si>
  <si>
    <t>Total Net Due:                                              ($125.50 + $16.16)</t>
  </si>
  <si>
    <t xml:space="preserve">Total Net Due:                                          ($14.21 + 9.06) </t>
  </si>
  <si>
    <t>Total Net Due:                                                                               ($0.00 + $65.00)</t>
  </si>
  <si>
    <t>+  $3.02</t>
  </si>
  <si>
    <t>2021 State Millage</t>
  </si>
  <si>
    <t>2019 State Millage</t>
  </si>
  <si>
    <t>2020 State Millage</t>
  </si>
  <si>
    <t>2022 State Millage</t>
  </si>
  <si>
    <t xml:space="preserve">2022 Vehicle Depreciation </t>
  </si>
  <si>
    <t>1st or current year of acquisition (2022)</t>
  </si>
  <si>
    <t>2nd year of acquisition (2021)</t>
  </si>
  <si>
    <t>3nd year of acquisition (2020)</t>
  </si>
  <si>
    <t>4th year of acquisition (2019)</t>
  </si>
  <si>
    <t>5th year of acquisition (2018)</t>
  </si>
  <si>
    <t>6th year of acquisition (2017)</t>
  </si>
  <si>
    <t>7th year of acquisition (2016)</t>
  </si>
  <si>
    <t>8th year of acquisition (2015)</t>
  </si>
  <si>
    <t>9th and subsequent year of acquisition (2014 or older)</t>
  </si>
  <si>
    <t>New Accounts</t>
  </si>
  <si>
    <t xml:space="preserve">Renewal </t>
  </si>
  <si>
    <t>Add Vehicle</t>
  </si>
  <si>
    <t>Add with Transfer</t>
  </si>
  <si>
    <t xml:space="preserve">    Registration Weight Fee Due:                              $83.82 * (51.321/100)</t>
  </si>
  <si>
    <t>Registration Weight Fee Due:                              $466.66 * (23.070/100)</t>
  </si>
  <si>
    <t>Registration Weight Fee Credit Due:            $163.33* (51.321/100)</t>
  </si>
  <si>
    <t xml:space="preserve">    Fair Market Value:                                        $350,000* 0.10</t>
  </si>
  <si>
    <t>SC Code of Law</t>
  </si>
  <si>
    <t>SC Road Use Fee</t>
  </si>
  <si>
    <r>
      <rPr>
        <b/>
        <sz val="11"/>
        <color theme="1"/>
        <rFont val="Times New Roman"/>
        <family val="1"/>
      </rPr>
      <t>SECTION 12‑37‑2820</t>
    </r>
    <r>
      <rPr>
        <sz val="11"/>
        <color theme="1"/>
        <rFont val="Times New Roman"/>
        <family val="1"/>
      </rPr>
      <t>. Assessment of motor vehicles. (A) The Department of Motor Vehicles annually shall assess, equalize, and apportion the valuation of all large commercial motor vehicles and buses of motor carriers registered for use in this State under the International Registration Plan or otherwise pursuant to Section 56‑3‑190. The valuation must be based on fair market value for the motor vehicles and an assessment ratio of nine and one‑half percent as provided by Section 12‑43‑220(g). Fair market value is determined by depreciating the gross capitalized cost of each motor carrier's large commercial motor vehicle or bus by an annual percentage depreciation allowance down to ten percent of the cost as follows:</t>
    </r>
  </si>
  <si>
    <t>(1) Year One</t>
  </si>
  <si>
    <t>(2) Year Two</t>
  </si>
  <si>
    <t>(3) Year Three</t>
  </si>
  <si>
    <t>(4) Year Four</t>
  </si>
  <si>
    <t>(5) Year Five</t>
  </si>
  <si>
    <t>(6) Year Six</t>
  </si>
  <si>
    <t>(7) Year Seven</t>
  </si>
  <si>
    <t>(8) Year Eight</t>
  </si>
  <si>
    <t>(9) Year Nine</t>
  </si>
  <si>
    <r>
      <rPr>
        <b/>
        <sz val="11"/>
        <color theme="1"/>
        <rFont val="Times New Roman"/>
        <family val="1"/>
      </rPr>
      <t>SECTION 12‑37‑2830. Determination of value according to apportionment factor.</t>
    </r>
    <r>
      <rPr>
        <sz val="11"/>
        <color theme="1"/>
        <rFont val="Times New Roman"/>
        <family val="1"/>
      </rPr>
      <t xml:space="preserve">  The value of a motor carrier's large commercial motor vehicles and buses subject to road use fees in this State must be determined according to the South Carolina apportionment factor for the fleet of which the commercial vehicle is a part.</t>
    </r>
  </si>
  <si>
    <t>CALCULCATIONS AND FORMULAS</t>
  </si>
  <si>
    <t>Fair Market Value (Gross Captialized Cost x Depreciation) x SC Percent Travel x Millage Rate x Road Use time factor</t>
  </si>
  <si>
    <t>(B) "Gross capitalized cost", as used in this section, means the original cost upon acquisition for income tax purposes, not to include taxes, interest, or cab customizing. However, for a motor vehicle which is fueled wholly or partially by alternative fuel as defined in Section 12‑28‑110(1), and that was acquired after 2015 but before 2026, the gross capitalized cost is reduced by the differential costs of a comparable diesel or gasoline powered vehicle, not to exceed thirty percent of the total acquisition cost of the motor vehicle. This reduction shall apply for the first ten property tax years for which tax is due following the acquisition of the vehicle.</t>
  </si>
  <si>
    <t xml:space="preserve">2023 Vehicle Depreciation </t>
  </si>
  <si>
    <t>1st or current year of acquisition (2023)</t>
  </si>
  <si>
    <t>2nd year of acquisition (2022)</t>
  </si>
  <si>
    <t>3nd year of acquisition (2021)</t>
  </si>
  <si>
    <t>4th year of acquisition (2020)</t>
  </si>
  <si>
    <t>5th year of acquisition (2019)</t>
  </si>
  <si>
    <t>6th year of acquisition (2018)</t>
  </si>
  <si>
    <t>7th year of acquisition (2017)</t>
  </si>
  <si>
    <t>8th year of acquisition (2016)</t>
  </si>
  <si>
    <t>9th and subsequent year of acquisition (2015 or older)</t>
  </si>
  <si>
    <t xml:space="preserve">    Fair Market Value:                                       $105,000 * 0.10</t>
  </si>
  <si>
    <r>
      <t xml:space="preserve">    Fair Market Value:                                         </t>
    </r>
    <r>
      <rPr>
        <b/>
        <sz val="11"/>
        <color theme="1"/>
        <rFont val="Calibri"/>
        <family val="2"/>
        <scheme val="minor"/>
      </rPr>
      <t>$358,208.00 * 0.10</t>
    </r>
  </si>
  <si>
    <t xml:space="preserve">    Fair Market Value:                                                 $41,943.00 * 0.10</t>
  </si>
  <si>
    <t>Fair Market Value:                                      $350,000 * 0.10</t>
  </si>
  <si>
    <t xml:space="preserve">2024 Vehicle Depreciation </t>
  </si>
  <si>
    <t>2024 Depreciation: (Purchase Year: 2017)</t>
  </si>
  <si>
    <t xml:space="preserve">   2024 Millage Rate: </t>
  </si>
  <si>
    <t>2024 Millage Rate:</t>
  </si>
  <si>
    <t xml:space="preserve">    Fair Market Value:                                       $12,000.00 * 0.15</t>
  </si>
  <si>
    <t xml:space="preserve">    Fair Market Value:                                       $35,000.00 * 0.15</t>
  </si>
  <si>
    <t xml:space="preserve">    Fair Market Value:                                     $496,034.00 * 0.10</t>
  </si>
  <si>
    <r>
      <t xml:space="preserve">    Fair Market Value:                                                     </t>
    </r>
    <r>
      <rPr>
        <b/>
        <sz val="11"/>
        <color theme="1"/>
        <rFont val="Calibri"/>
        <family val="2"/>
        <scheme val="minor"/>
      </rPr>
      <t>$170,200.00 * 0.20</t>
    </r>
  </si>
  <si>
    <r>
      <t xml:space="preserve">Fair Market Value                                            </t>
    </r>
    <r>
      <rPr>
        <b/>
        <sz val="11"/>
        <rFont val="Calibri"/>
        <family val="2"/>
        <scheme val="minor"/>
      </rPr>
      <t>$65,000.00 * 0.10</t>
    </r>
  </si>
  <si>
    <r>
      <t xml:space="preserve">Fair Market Value                                              </t>
    </r>
    <r>
      <rPr>
        <b/>
        <sz val="11"/>
        <rFont val="Calibri"/>
        <family val="2"/>
        <scheme val="minor"/>
      </rPr>
      <t>$116,291.00 * 0.15</t>
    </r>
  </si>
  <si>
    <r>
      <t xml:space="preserve">Fair Market Value                                       </t>
    </r>
    <r>
      <rPr>
        <b/>
        <sz val="11"/>
        <rFont val="Calibri"/>
        <family val="2"/>
        <scheme val="minor"/>
      </rPr>
      <t>$496,034.00 * 0.10</t>
    </r>
  </si>
  <si>
    <r>
      <t xml:space="preserve">Fair Market Value                                    </t>
    </r>
    <r>
      <rPr>
        <b/>
        <sz val="11"/>
        <rFont val="Calibri"/>
        <family val="2"/>
        <scheme val="minor"/>
      </rPr>
      <t>$175,056.00 * 0.20</t>
    </r>
  </si>
  <si>
    <r>
      <t xml:space="preserve">Fair Market Value:                                                     </t>
    </r>
    <r>
      <rPr>
        <b/>
        <sz val="11"/>
        <color theme="1"/>
        <rFont val="Calibri"/>
        <family val="2"/>
        <scheme val="minor"/>
      </rPr>
      <t>$85,500 * 0.25</t>
    </r>
  </si>
  <si>
    <t>Total Net Due:                                        $178.01+ $13.69</t>
  </si>
  <si>
    <t>Road Use Fee Due:                                 ($5,250*92.091/100*0.0264*1)</t>
  </si>
  <si>
    <t>Total Net Due:                                        $382.18 + $127.64</t>
  </si>
  <si>
    <t>Total Net Due:                                                            ($176.43 + $198.19)</t>
  </si>
  <si>
    <t>Road Use Fee Credit Due:                        ($9,750* 23.070/100 * 0.0264 * 0.58333)</t>
  </si>
  <si>
    <t>Total Net Credit Due:                                            ($107.66 +  $34.51)</t>
  </si>
  <si>
    <t>Total Net Due:                                                           ($107.66 +  $61.97)</t>
  </si>
  <si>
    <t xml:space="preserve">    Road Use Fee Net Due:                                              ($61.97 - $34.51)</t>
  </si>
  <si>
    <t>Total Net Due:                                                                      ($0.00 + $27.46)</t>
  </si>
  <si>
    <t xml:space="preserve">    Road Use Fee Net Due:                                ($147.94 - $63.76)</t>
  </si>
  <si>
    <t>Total Net Due:                                                ($83.82 +  $241.34)</t>
  </si>
  <si>
    <t xml:space="preserve">    Registration Weight Fee Net Due:                        ($83.82 - $83.82)            </t>
  </si>
  <si>
    <t xml:space="preserve">    Road Use Fee Net Due:                                         ($241.34- $0)</t>
  </si>
  <si>
    <t>Total Net Due:                                              ($241.34 + $0)</t>
  </si>
  <si>
    <t xml:space="preserve">    Road Use Fee Net Due:                           ($47.36 - $0)</t>
  </si>
  <si>
    <t xml:space="preserve">Total Net Due:                                          ($47.36 + $9.06) </t>
  </si>
  <si>
    <t xml:space="preserve">    Road Use Fee Net Due:                                                              ($31.97 - $28.66)</t>
  </si>
  <si>
    <t>Total Net Due:                                                                   ($43.71 + $3.31)</t>
  </si>
  <si>
    <t xml:space="preserve">    Road Use Fee Net Due:                                           ($343.96 - $343.96)</t>
  </si>
  <si>
    <t>Definitions</t>
  </si>
  <si>
    <r>
      <rPr>
        <b/>
        <sz val="11"/>
        <color rgb="FFFF0000"/>
        <rFont val="Calibri"/>
        <family val="2"/>
        <scheme val="minor"/>
      </rPr>
      <t xml:space="preserve">Gross Capitalized Cost </t>
    </r>
    <r>
      <rPr>
        <sz val="11"/>
        <color rgb="FFFF0000"/>
        <rFont val="Calibri"/>
        <family val="2"/>
        <scheme val="minor"/>
      </rPr>
      <t>-  The price of a vehicle less any taxes, interest, or customizations of the vehicle at time of purchase.</t>
    </r>
  </si>
  <si>
    <r>
      <rPr>
        <b/>
        <sz val="11"/>
        <color rgb="FFFF0000"/>
        <rFont val="Calibri"/>
        <family val="2"/>
        <scheme val="minor"/>
      </rPr>
      <t>Fair Market Value</t>
    </r>
    <r>
      <rPr>
        <sz val="11"/>
        <color rgb="FFFF0000"/>
        <rFont val="Calibri"/>
        <family val="2"/>
        <scheme val="minor"/>
      </rPr>
      <t xml:space="preserve"> - The value of the vehicle when the Gross Capitalized Cost is multiplied by the depreciation percentage for the acquisition year.</t>
    </r>
  </si>
  <si>
    <t xml:space="preserve">TRUCK, TRUCK TRACTORS, AND BUSES - PNEUMATIC TIRES </t>
  </si>
  <si>
    <r>
      <t xml:space="preserve">    Registration Gross Weight (pounds):             </t>
    </r>
    <r>
      <rPr>
        <b/>
        <sz val="11"/>
        <color theme="1"/>
        <rFont val="Calibri"/>
        <family val="2"/>
        <scheme val="minor"/>
      </rPr>
      <t xml:space="preserve"> </t>
    </r>
  </si>
  <si>
    <t xml:space="preserve">    Registration Gross Weight (pounds):                </t>
  </si>
  <si>
    <t xml:space="preserve">    Registration Gross Weight (pounds):           </t>
  </si>
  <si>
    <t xml:space="preserve">    Registration Gross Weight (pounds):       </t>
  </si>
  <si>
    <t xml:space="preserve">    Registration Weight Fee Net Due:                        ($57.94 - $56.66)            </t>
  </si>
  <si>
    <t xml:space="preserve">Registration Gross Weight (pounds):         </t>
  </si>
  <si>
    <t>Registration Weight Fee Credit Due:           $88.50 * (49.634/100)</t>
  </si>
  <si>
    <t xml:space="preserve">    Registration Gross Weight (pounds):             </t>
  </si>
  <si>
    <t xml:space="preserve">    Registration Weight Fee Net Due:                             ($44.92 - $43.93)</t>
  </si>
  <si>
    <t>Total Net Due:                                                         ($0 + $0.99)</t>
  </si>
  <si>
    <t>Registration Weight Fee Credit Due:            $206.50 * (27.439/100)</t>
  </si>
  <si>
    <t xml:space="preserve">    Registration Weight Fee Due:                                $211.17 * (27.439/100)</t>
  </si>
  <si>
    <t>Total Net Credit Due:                                            ($56.66 +  $63.76)</t>
  </si>
  <si>
    <t>Total Net Due:                                            ($57.94 +  $147.94)</t>
  </si>
  <si>
    <t>Total Net Due:                                                         ($1.28 + $84.18)</t>
  </si>
  <si>
    <t xml:space="preserve">   Registration Weight Fee Due:                     $362.00* (64.745/100)</t>
  </si>
  <si>
    <t>Total Net Due:                                        $234.38 + $179.47</t>
  </si>
  <si>
    <t xml:space="preserve">    Registration Weight Fee Due:                  $354.00 * (27.439/100)</t>
  </si>
  <si>
    <t>Total Net Due:                                                ($97.13 + $359.32)</t>
  </si>
  <si>
    <t xml:space="preserve">    Registration Weight Fee Due:                       $177.00 *(27.439/100)</t>
  </si>
  <si>
    <t>Total Net Due:                                           ($48.57+  $129.74)</t>
  </si>
  <si>
    <t xml:space="preserve">    Registration Weight Fee Due:                     $90.50*(49.634/100)</t>
  </si>
  <si>
    <t xml:space="preserve">2025 Vehicle Depreciation </t>
  </si>
  <si>
    <t>1st or current year of acquisition (2025)</t>
  </si>
  <si>
    <t>2nd year of acquisition (2024)</t>
  </si>
  <si>
    <t>3nd year of acquisition (2023)</t>
  </si>
  <si>
    <t>4th year of acquisition (2022)</t>
  </si>
  <si>
    <t>5th year of acquisition (2021)</t>
  </si>
  <si>
    <t>6th year of acquisition (2020)</t>
  </si>
  <si>
    <t>7th year of acquisition (2019)</t>
  </si>
  <si>
    <t>8th year of acquisition (2018)</t>
  </si>
  <si>
    <t>9th and subsequent year of acquisition (2017 or older)</t>
  </si>
  <si>
    <t>To Calculate Road Use Fee using Gross Captialized Cost 2025 MILLAGE :</t>
  </si>
  <si>
    <t>2025 SC millage rate</t>
  </si>
  <si>
    <t xml:space="preserve"> 2025 Depreciation: (Purchase Year: 2015)</t>
  </si>
  <si>
    <t xml:space="preserve">    2025 Millage Rate: </t>
  </si>
  <si>
    <t xml:space="preserve">   2025 Millage Rate: </t>
  </si>
  <si>
    <t>2025 Deprecation: (Purchase year: 2016)</t>
  </si>
  <si>
    <t>2025 Depreciation: (Purchase Year: 2018)</t>
  </si>
  <si>
    <t xml:space="preserve"> 2025 Millage Rate: </t>
  </si>
  <si>
    <t>2025 Depreciation: (Purchase year: 2015)</t>
  </si>
  <si>
    <t xml:space="preserve">  2025 Millage Rate: </t>
  </si>
  <si>
    <t>Deleted Vehicle (Registeration effective year 2024)</t>
  </si>
  <si>
    <t>2024 Depreciation: ( Purchase year: 2016)</t>
  </si>
  <si>
    <t xml:space="preserve"> 2025 Depreciation: (Purchase year: 2017)</t>
  </si>
  <si>
    <t>2025 Millage Rate:</t>
  </si>
  <si>
    <t>2025 Depreciation  (Purchase year: 2016)</t>
  </si>
  <si>
    <t xml:space="preserve">2025 Millage Rate: </t>
  </si>
  <si>
    <t>2025 Depreciation Rate: (Purchase Year: 2019)</t>
  </si>
  <si>
    <t>2025 Depreciation Rate: (Purchase Year: 2014)</t>
  </si>
  <si>
    <t>2025 Depreciation Rate: (Purchase Year: 2009)</t>
  </si>
  <si>
    <t xml:space="preserve"> 2025 Millage rate: </t>
  </si>
  <si>
    <t>2025 Depreciation: (Purchase Year: 2009)</t>
  </si>
  <si>
    <t>2025 Depreciation: (Purchase Year: 2014)</t>
  </si>
  <si>
    <t xml:space="preserve">2025 Millage rate: </t>
  </si>
  <si>
    <t>2025 Millage Rate effective January 1, 2025</t>
  </si>
  <si>
    <t>2025 Vehicle Depreciation effective January 1, 2025</t>
  </si>
  <si>
    <t xml:space="preserve"> 2025 Depreciation: (Purchase Year: 2018)</t>
  </si>
  <si>
    <t>Road Use Fee Due:                                 ($10,500*64.745/100*0.0266*1)</t>
  </si>
  <si>
    <t>Road Use Fee Due:                                 ($1,800*28.804/100*0.0266*1)</t>
  </si>
  <si>
    <t xml:space="preserve">    Road Use Fee Due:                            ($49,603.40* 27.439/100*0.0266*1)</t>
  </si>
  <si>
    <t xml:space="preserve">    Road Use Fee Due:                                       ($34,040* 29.405/100 * 0.0266* 0.75)</t>
  </si>
  <si>
    <t xml:space="preserve">    Road Use Fee Due:                          ($35,820.80* 27.439/100*0.0266*0.50)</t>
  </si>
  <si>
    <t xml:space="preserve">Road Use Fee Due:                  ($17,443.65 * 23.070/100 * 0.0266 * 0.58333)  </t>
  </si>
  <si>
    <t>Road Use Fee Credit Due:       ($15,089.40* 27.439/100 * 0.0266 * 0.58333)</t>
  </si>
  <si>
    <t xml:space="preserve">    Road Use Fee Due:                   ($35,011.20*27.439/100*0.0266*0.58333)  </t>
  </si>
  <si>
    <t xml:space="preserve">Road Use Fee Due:                                    ($21,375* 51.321/100 * 0.0266 * 0.83333)  </t>
  </si>
  <si>
    <t>Road Use Fee Due:                                  ($4,194.30*51.321/100*0.0266*0.83333)</t>
  </si>
  <si>
    <t>Road Use Fee Credit Due: (3,200.00* 45.411/100* 0.0266* 0.75)</t>
  </si>
  <si>
    <t>Road Use Fee Due:                         ($3,200 *45.411/100 *0.0266 * 0.75)</t>
  </si>
  <si>
    <t>Road Use Fee Credit Due: ($35,000* 49.634/100* 0.0266* 0.75)</t>
  </si>
  <si>
    <t>Road Use Fee Due:                          (35,000 * 49.634/100 * 0.0266 * 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</si>
</sst>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quot;#,##0.00_);[Red]\(&quot;$&quot;#,##0.00\)"/>
    <numFmt numFmtId="44" formatCode="_(&quot;$&quot;* #,##0.00_);_(&quot;$&quot;* \(#,##0.00\);_(&quot;$&quot;* &quot;-&quot;??_);_(@_)"/>
    <numFmt numFmtId="43" formatCode="_(* #,##0.00_);_(* \(#,##0.00\);_(* &quot;-&quot;??_);_(@_)"/>
    <numFmt numFmtId="164" formatCode="&quot;$&quot;#,##0.00"/>
    <numFmt numFmtId="165" formatCode="0.0000"/>
    <numFmt numFmtId="166" formatCode="0.0000%"/>
    <numFmt numFmtId="167" formatCode="0.000"/>
    <numFmt numFmtId="168" formatCode="0.0000_);\(0.0000\)"/>
    <numFmt numFmtId="169" formatCode="0.00000"/>
    <numFmt numFmtId="170" formatCode="#,##0.000000"/>
    <numFmt numFmtId="171" formatCode="_(* #,##0_);_(* \(#,##0\);_(* &quot;-&quot;??_);_(@_)"/>
    <numFmt numFmtId="172" formatCode="0.000%"/>
    <numFmt numFmtId="173" formatCode="&quot;$&quot;#,##0.00;[Red]&quot;$&quot;#,##0.00"/>
  </numFmts>
  <fonts count="53" x14ac:knownFonts="1">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sz val="11"/>
      <color theme="1"/>
      <name val="Calibri"/>
      <family val="2"/>
      <scheme val="minor"/>
    </font>
    <font>
      <sz val="11"/>
      <name val="Calibri"/>
      <family val="2"/>
      <scheme val="minor"/>
    </font>
    <font>
      <sz val="10"/>
      <name val="Arial"/>
      <family val="2"/>
    </font>
    <font>
      <b/>
      <sz val="11"/>
      <name val="Calibri"/>
      <family val="2"/>
      <scheme val="minor"/>
    </font>
    <font>
      <b/>
      <u/>
      <sz val="11"/>
      <name val="Calibri"/>
      <family val="2"/>
      <scheme val="minor"/>
    </font>
    <font>
      <i/>
      <sz val="11"/>
      <name val="Calibri"/>
      <family val="2"/>
      <scheme val="minor"/>
    </font>
    <font>
      <i/>
      <u/>
      <sz val="11"/>
      <name val="Calibri"/>
      <family val="2"/>
      <scheme val="minor"/>
    </font>
    <font>
      <sz val="18"/>
      <color theme="1"/>
      <name val="Calibri"/>
      <family val="2"/>
      <scheme val="minor"/>
    </font>
    <font>
      <sz val="20"/>
      <color theme="1"/>
      <name val="Calibri"/>
      <family val="2"/>
      <scheme val="minor"/>
    </font>
    <font>
      <sz val="12"/>
      <color theme="1"/>
      <name val="Calibri"/>
      <family val="2"/>
      <scheme val="minor"/>
    </font>
    <font>
      <b/>
      <u/>
      <sz val="12"/>
      <color theme="1"/>
      <name val="Calibri"/>
      <family val="2"/>
      <scheme val="minor"/>
    </font>
    <font>
      <i/>
      <sz val="11"/>
      <color theme="1"/>
      <name val="Calibri"/>
      <family val="2"/>
      <scheme val="minor"/>
    </font>
    <font>
      <sz val="10"/>
      <name val="MS Sans Serif"/>
    </font>
    <font>
      <sz val="9"/>
      <name val="MS Sans Serif"/>
    </font>
    <font>
      <b/>
      <i/>
      <sz val="9"/>
      <name val="MS Sans Serif"/>
    </font>
    <font>
      <b/>
      <sz val="9"/>
      <name val="MS Sans Serif"/>
    </font>
    <font>
      <b/>
      <sz val="12"/>
      <name val="MS Sans Serif"/>
    </font>
    <font>
      <b/>
      <sz val="12"/>
      <color indexed="10"/>
      <name val="MS Sans Serif"/>
    </font>
    <font>
      <sz val="9"/>
      <color indexed="8"/>
      <name val="MS Sans Serif"/>
    </font>
    <font>
      <sz val="9"/>
      <name val="MS Reference Sans Serif"/>
      <family val="2"/>
    </font>
    <font>
      <sz val="9"/>
      <color indexed="8"/>
      <name val="MS Reference Sans Serif"/>
      <family val="2"/>
    </font>
    <font>
      <b/>
      <sz val="11"/>
      <color indexed="8"/>
      <name val="Calibri"/>
      <family val="2"/>
    </font>
    <font>
      <b/>
      <i/>
      <sz val="11"/>
      <color theme="1"/>
      <name val="Calibri"/>
      <family val="2"/>
      <scheme val="minor"/>
    </font>
    <font>
      <b/>
      <i/>
      <sz val="11"/>
      <name val="Calibri"/>
      <family val="2"/>
      <scheme val="minor"/>
    </font>
    <font>
      <b/>
      <u val="singleAccounting"/>
      <sz val="11"/>
      <name val="Calibri"/>
      <family val="2"/>
      <scheme val="minor"/>
    </font>
    <font>
      <b/>
      <u val="singleAccounting"/>
      <sz val="11"/>
      <color theme="1"/>
      <name val="Calibri"/>
      <family val="2"/>
      <scheme val="minor"/>
    </font>
    <font>
      <b/>
      <sz val="12"/>
      <color theme="1"/>
      <name val="Calibri"/>
      <family val="2"/>
      <scheme val="minor"/>
    </font>
    <font>
      <sz val="9"/>
      <color indexed="81"/>
      <name val="Tahoma"/>
      <family val="2"/>
    </font>
    <font>
      <b/>
      <sz val="9"/>
      <color indexed="81"/>
      <name val="Tahoma"/>
      <family val="2"/>
    </font>
    <font>
      <sz val="11"/>
      <color rgb="FF006100"/>
      <name val="Calibri"/>
      <family val="2"/>
      <scheme val="minor"/>
    </font>
    <font>
      <sz val="11"/>
      <color rgb="FF9C6500"/>
      <name val="Calibri"/>
      <family val="2"/>
      <scheme val="minor"/>
    </font>
    <font>
      <sz val="11"/>
      <color rgb="FF3F3F76"/>
      <name val="Calibri"/>
      <family val="2"/>
      <scheme val="minor"/>
    </font>
    <font>
      <b/>
      <sz val="16"/>
      <color theme="1"/>
      <name val="Times New Roman"/>
      <family val="1"/>
    </font>
    <font>
      <b/>
      <sz val="11"/>
      <color theme="1"/>
      <name val="Times New Roman"/>
      <family val="1"/>
    </font>
    <font>
      <sz val="11"/>
      <color theme="1"/>
      <name val="Times New Roman"/>
      <family val="1"/>
    </font>
    <font>
      <sz val="10"/>
      <color theme="1"/>
      <name val="Times New Roman"/>
      <family val="1"/>
    </font>
    <font>
      <sz val="11"/>
      <color theme="1"/>
      <name val="Calibri"/>
      <family val="2"/>
    </font>
    <font>
      <sz val="11"/>
      <color rgb="FF1F497D"/>
      <name val="Calibri"/>
      <family val="2"/>
    </font>
    <font>
      <b/>
      <sz val="18"/>
      <color theme="1"/>
      <name val="Times New Roman"/>
      <family val="1"/>
    </font>
    <font>
      <sz val="18"/>
      <color theme="1"/>
      <name val="Times New Roman"/>
      <family val="1"/>
    </font>
    <font>
      <sz val="14"/>
      <name val="Times New Roman"/>
      <family val="1"/>
    </font>
    <font>
      <sz val="12"/>
      <name val="Times New Roman"/>
      <family val="1"/>
    </font>
    <font>
      <b/>
      <u/>
      <sz val="12"/>
      <name val="Times New Roman"/>
      <family val="1"/>
    </font>
    <font>
      <b/>
      <u/>
      <sz val="14"/>
      <color theme="1"/>
      <name val="Times New Roman"/>
      <family val="1"/>
    </font>
    <font>
      <b/>
      <u/>
      <sz val="12"/>
      <color theme="1"/>
      <name val="Times New Roman"/>
      <family val="1"/>
    </font>
    <font>
      <b/>
      <u/>
      <sz val="11"/>
      <color theme="1"/>
      <name val="Times New Roman"/>
      <family val="1"/>
    </font>
    <font>
      <b/>
      <u/>
      <sz val="11"/>
      <name val="Times New Roman"/>
      <family val="1"/>
    </font>
    <font>
      <b/>
      <sz val="11"/>
      <color rgb="FFFF0000"/>
      <name val="Calibri"/>
      <family val="2"/>
      <scheme val="minor"/>
    </font>
    <font>
      <i/>
      <u val="singleAccounting"/>
      <sz val="11"/>
      <name val="Calibri"/>
      <family val="2"/>
      <scheme val="minor"/>
    </font>
  </fonts>
  <fills count="16">
    <fill>
      <patternFill patternType="none"/>
    </fill>
    <fill>
      <patternFill patternType="gray125"/>
    </fill>
    <fill>
      <patternFill patternType="solid">
        <fgColor theme="3" tint="0.79998168889431442"/>
        <bgColor indexed="64"/>
      </patternFill>
    </fill>
    <fill>
      <patternFill patternType="solid">
        <fgColor rgb="FF00B0F0"/>
        <bgColor indexed="64"/>
      </patternFill>
    </fill>
    <fill>
      <patternFill patternType="solid">
        <fgColor rgb="FF92D050"/>
        <bgColor indexed="64"/>
      </patternFill>
    </fill>
    <fill>
      <patternFill patternType="solid">
        <fgColor theme="8" tint="0.59999389629810485"/>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8" tint="0.79998168889431442"/>
        <bgColor indexed="64"/>
      </patternFill>
    </fill>
    <fill>
      <patternFill patternType="solid">
        <fgColor theme="4" tint="0.59999389629810485"/>
        <bgColor indexed="64"/>
      </patternFill>
    </fill>
    <fill>
      <patternFill patternType="solid">
        <fgColor theme="7" tint="0.59999389629810485"/>
        <bgColor indexed="64"/>
      </patternFill>
    </fill>
  </fills>
  <borders count="34">
    <border>
      <left/>
      <right/>
      <top/>
      <bottom/>
      <diagonal/>
    </border>
    <border>
      <left/>
      <right/>
      <top/>
      <bottom style="thin">
        <color indexed="64"/>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rgb="FFB2B2B2"/>
      </right>
      <top style="thin">
        <color indexed="64"/>
      </top>
      <bottom style="thin">
        <color indexed="64"/>
      </bottom>
      <diagonal/>
    </border>
    <border>
      <left style="thin">
        <color rgb="FFB2B2B2"/>
      </left>
      <right style="thin">
        <color indexed="64"/>
      </right>
      <top style="thin">
        <color indexed="64"/>
      </top>
      <bottom style="thin">
        <color indexed="64"/>
      </bottom>
      <diagonal/>
    </border>
    <border>
      <left style="thin">
        <color rgb="FF7F7F7F"/>
      </left>
      <right style="thin">
        <color rgb="FF7F7F7F"/>
      </right>
      <top style="thin">
        <color rgb="FF7F7F7F"/>
      </top>
      <bottom/>
      <diagonal/>
    </border>
    <border>
      <left style="thin">
        <color rgb="FF000000"/>
      </left>
      <right style="thin">
        <color rgb="FF000000"/>
      </right>
      <top style="thin">
        <color rgb="FF000000"/>
      </top>
      <bottom style="thin">
        <color rgb="FF000000"/>
      </bottom>
      <diagonal/>
    </border>
  </borders>
  <cellStyleXfs count="12">
    <xf numFmtId="0" fontId="0" fillId="0" borderId="0"/>
    <xf numFmtId="4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6" fillId="0" borderId="0"/>
    <xf numFmtId="43" fontId="6" fillId="0" borderId="0" applyFont="0" applyFill="0" applyBorder="0" applyAlignment="0" applyProtection="0"/>
    <xf numFmtId="0" fontId="16" fillId="0" borderId="0"/>
    <xf numFmtId="8" fontId="16" fillId="0" borderId="0" applyFont="0" applyFill="0" applyBorder="0" applyAlignment="0" applyProtection="0"/>
    <xf numFmtId="0" fontId="33" fillId="9" borderId="0" applyNumberFormat="0" applyBorder="0" applyAlignment="0" applyProtection="0"/>
    <xf numFmtId="0" fontId="34" fillId="10" borderId="0" applyNumberFormat="0" applyBorder="0" applyAlignment="0" applyProtection="0"/>
    <xf numFmtId="0" fontId="35" fillId="11" borderId="28" applyNumberFormat="0" applyAlignment="0" applyProtection="0"/>
    <xf numFmtId="0" fontId="4" fillId="12" borderId="29" applyNumberFormat="0" applyFont="0" applyAlignment="0" applyProtection="0"/>
  </cellStyleXfs>
  <cellXfs count="527">
    <xf numFmtId="0" fontId="0" fillId="0" borderId="0" xfId="0"/>
    <xf numFmtId="164" fontId="0" fillId="0" borderId="0" xfId="0" applyNumberFormat="1"/>
    <xf numFmtId="0" fontId="0" fillId="0" borderId="0" xfId="0" applyAlignment="1">
      <alignment horizontal="center"/>
    </xf>
    <xf numFmtId="0" fontId="0" fillId="0" borderId="1" xfId="0" applyBorder="1" applyAlignment="1">
      <alignment horizontal="center"/>
    </xf>
    <xf numFmtId="0" fontId="0" fillId="0" borderId="1" xfId="0" applyBorder="1"/>
    <xf numFmtId="0" fontId="0" fillId="0" borderId="2" xfId="0" applyBorder="1" applyAlignment="1">
      <alignment horizontal="center"/>
    </xf>
    <xf numFmtId="0" fontId="0" fillId="0" borderId="2" xfId="0" applyBorder="1"/>
    <xf numFmtId="2" fontId="0" fillId="0" borderId="0" xfId="0" applyNumberFormat="1"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3" fontId="0" fillId="0" borderId="0" xfId="0" applyNumberFormat="1" applyAlignment="1">
      <alignment horizontal="center"/>
    </xf>
    <xf numFmtId="166" fontId="0" fillId="0" borderId="0" xfId="0" applyNumberFormat="1" applyAlignment="1">
      <alignment horizontal="center"/>
    </xf>
    <xf numFmtId="0" fontId="1" fillId="0" borderId="0" xfId="0" applyFont="1"/>
    <xf numFmtId="14" fontId="0" fillId="0" borderId="0" xfId="0" applyNumberFormat="1"/>
    <xf numFmtId="165" fontId="1" fillId="0" borderId="0" xfId="0" applyNumberFormat="1" applyFont="1" applyAlignment="1">
      <alignment horizontal="center"/>
    </xf>
    <xf numFmtId="2" fontId="1" fillId="0" borderId="0" xfId="0" applyNumberFormat="1" applyFont="1"/>
    <xf numFmtId="0" fontId="1" fillId="0" borderId="0" xfId="0" applyFont="1" applyAlignment="1">
      <alignment horizontal="center"/>
    </xf>
    <xf numFmtId="167" fontId="1" fillId="0" borderId="0" xfId="0" applyNumberFormat="1" applyFont="1" applyAlignment="1">
      <alignment horizontal="center"/>
    </xf>
    <xf numFmtId="167" fontId="1" fillId="0" borderId="0" xfId="0" applyNumberFormat="1" applyFont="1"/>
    <xf numFmtId="168" fontId="1" fillId="0" borderId="0" xfId="0" applyNumberFormat="1" applyFont="1" applyAlignment="1">
      <alignment horizontal="center"/>
    </xf>
    <xf numFmtId="15" fontId="0" fillId="0" borderId="0" xfId="0" applyNumberFormat="1"/>
    <xf numFmtId="2" fontId="0" fillId="0" borderId="0" xfId="0" applyNumberFormat="1"/>
    <xf numFmtId="169" fontId="0" fillId="0" borderId="0" xfId="0" applyNumberFormat="1"/>
    <xf numFmtId="0" fontId="0" fillId="0" borderId="0" xfId="0" applyAlignment="1">
      <alignment horizontal="left"/>
    </xf>
    <xf numFmtId="4" fontId="0" fillId="0" borderId="0" xfId="0" applyNumberFormat="1" applyAlignment="1">
      <alignment horizontal="center"/>
    </xf>
    <xf numFmtId="169" fontId="0" fillId="0" borderId="0" xfId="0" applyNumberFormat="1" applyAlignment="1">
      <alignment horizontal="center"/>
    </xf>
    <xf numFmtId="8" fontId="0" fillId="0" borderId="0" xfId="0" applyNumberFormat="1" applyAlignment="1">
      <alignment horizontal="center"/>
    </xf>
    <xf numFmtId="9" fontId="0" fillId="0" borderId="0" xfId="0" applyNumberFormat="1" applyAlignment="1">
      <alignment horizontal="center"/>
    </xf>
    <xf numFmtId="0" fontId="0" fillId="0" borderId="0" xfId="0" applyAlignment="1">
      <alignment wrapText="1"/>
    </xf>
    <xf numFmtId="164" fontId="0" fillId="0" borderId="0" xfId="0" applyNumberFormat="1" applyAlignment="1">
      <alignment horizontal="center" wrapText="1"/>
    </xf>
    <xf numFmtId="0" fontId="0" fillId="0" borderId="0" xfId="0" applyAlignment="1">
      <alignment horizontal="center" wrapText="1"/>
    </xf>
    <xf numFmtId="166" fontId="0" fillId="0" borderId="0" xfId="0" applyNumberFormat="1" applyAlignment="1">
      <alignment horizontal="center" wrapText="1"/>
    </xf>
    <xf numFmtId="165" fontId="1" fillId="0" borderId="0" xfId="0" applyNumberFormat="1" applyFont="1" applyAlignment="1">
      <alignment horizontal="center" wrapText="1"/>
    </xf>
    <xf numFmtId="164" fontId="0" fillId="0" borderId="0" xfId="0" applyNumberFormat="1" applyAlignment="1">
      <alignment wrapText="1"/>
    </xf>
    <xf numFmtId="2" fontId="0" fillId="0" borderId="0" xfId="0" applyNumberFormat="1" applyAlignment="1">
      <alignment horizontal="center" wrapText="1"/>
    </xf>
    <xf numFmtId="0" fontId="1" fillId="0" borderId="0" xfId="0" applyFont="1" applyAlignment="1">
      <alignment horizontal="center" wrapText="1"/>
    </xf>
    <xf numFmtId="14" fontId="0" fillId="0" borderId="0" xfId="0" applyNumberFormat="1" applyAlignment="1">
      <alignment wrapText="1"/>
    </xf>
    <xf numFmtId="170" fontId="0" fillId="0" borderId="0" xfId="0" applyNumberFormat="1" applyAlignment="1">
      <alignment horizontal="center" wrapText="1"/>
    </xf>
    <xf numFmtId="8" fontId="0" fillId="0" borderId="0" xfId="0" applyNumberFormat="1" applyAlignment="1">
      <alignment horizontal="center" wrapText="1"/>
    </xf>
    <xf numFmtId="0" fontId="2" fillId="0" borderId="0" xfId="0" applyFont="1"/>
    <xf numFmtId="2" fontId="1" fillId="0" borderId="0" xfId="0" applyNumberFormat="1" applyFont="1" applyAlignment="1">
      <alignment horizontal="center" wrapText="1"/>
    </xf>
    <xf numFmtId="167" fontId="1" fillId="0" borderId="0" xfId="0" applyNumberFormat="1" applyFont="1" applyAlignment="1">
      <alignment horizontal="center" wrapText="1"/>
    </xf>
    <xf numFmtId="44" fontId="0" fillId="0" borderId="0" xfId="1" applyFont="1"/>
    <xf numFmtId="0" fontId="7" fillId="0" borderId="0" xfId="4" applyFont="1" applyAlignment="1">
      <alignment horizontal="left" vertical="center" wrapText="1"/>
    </xf>
    <xf numFmtId="171" fontId="5" fillId="0" borderId="0" xfId="5" applyNumberFormat="1" applyFont="1" applyBorder="1" applyAlignment="1">
      <alignment vertical="center" wrapText="1"/>
    </xf>
    <xf numFmtId="0" fontId="5" fillId="0" borderId="0" xfId="4" applyFont="1" applyAlignment="1">
      <alignment horizontal="right" vertical="center" wrapText="1"/>
    </xf>
    <xf numFmtId="172" fontId="5" fillId="0" borderId="0" xfId="4" applyNumberFormat="1" applyFont="1" applyAlignment="1">
      <alignment horizontal="right" vertical="center" wrapText="1"/>
    </xf>
    <xf numFmtId="44" fontId="4" fillId="0" borderId="0" xfId="0" applyNumberFormat="1" applyFont="1" applyAlignment="1">
      <alignment wrapText="1"/>
    </xf>
    <xf numFmtId="164" fontId="7" fillId="0" borderId="0" xfId="4" applyNumberFormat="1" applyFont="1" applyAlignment="1">
      <alignment horizontal="right" vertical="center" wrapText="1"/>
    </xf>
    <xf numFmtId="44" fontId="4" fillId="0" borderId="0" xfId="2" applyNumberFormat="1" applyFont="1" applyAlignment="1">
      <alignment horizontal="right" wrapText="1"/>
    </xf>
    <xf numFmtId="44" fontId="7" fillId="0" borderId="0" xfId="4" applyNumberFormat="1" applyFont="1" applyAlignment="1">
      <alignment horizontal="right" vertical="center" wrapText="1"/>
    </xf>
    <xf numFmtId="44" fontId="8" fillId="0" borderId="0" xfId="4" applyNumberFormat="1" applyFont="1" applyAlignment="1">
      <alignment horizontal="right" vertical="center" wrapText="1"/>
    </xf>
    <xf numFmtId="10" fontId="0" fillId="0" borderId="0" xfId="3" applyNumberFormat="1" applyFont="1"/>
    <xf numFmtId="44" fontId="0" fillId="0" borderId="0" xfId="0" applyNumberFormat="1"/>
    <xf numFmtId="14" fontId="5" fillId="0" borderId="0" xfId="4" applyNumberFormat="1" applyFont="1" applyAlignment="1">
      <alignment horizontal="right" vertical="center" wrapText="1"/>
    </xf>
    <xf numFmtId="44" fontId="2" fillId="0" borderId="0" xfId="0" applyNumberFormat="1" applyFont="1"/>
    <xf numFmtId="44" fontId="3" fillId="0" borderId="0" xfId="0" applyNumberFormat="1" applyFont="1"/>
    <xf numFmtId="0" fontId="5" fillId="3" borderId="0" xfId="4" applyFont="1" applyFill="1" applyAlignment="1">
      <alignment horizontal="left" vertical="center"/>
    </xf>
    <xf numFmtId="0" fontId="5" fillId="3" borderId="0" xfId="4" applyFont="1" applyFill="1" applyAlignment="1">
      <alignment horizontal="right"/>
    </xf>
    <xf numFmtId="0" fontId="5" fillId="0" borderId="0" xfId="4" applyFont="1" applyAlignment="1">
      <alignment horizontal="left" vertical="center"/>
    </xf>
    <xf numFmtId="0" fontId="5" fillId="0" borderId="0" xfId="4" applyFont="1" applyAlignment="1">
      <alignment horizontal="right"/>
    </xf>
    <xf numFmtId="171" fontId="5" fillId="0" borderId="0" xfId="5" applyNumberFormat="1" applyFont="1" applyBorder="1" applyAlignment="1">
      <alignment horizontal="right" vertical="center"/>
    </xf>
    <xf numFmtId="0" fontId="5" fillId="0" borderId="0" xfId="4" applyFont="1" applyAlignment="1">
      <alignment horizontal="right" vertical="center"/>
    </xf>
    <xf numFmtId="164" fontId="5" fillId="0" borderId="0" xfId="4" applyNumberFormat="1" applyFont="1" applyAlignment="1">
      <alignment horizontal="right" vertical="center"/>
    </xf>
    <xf numFmtId="172" fontId="5" fillId="0" borderId="0" xfId="4" applyNumberFormat="1" applyFont="1" applyAlignment="1">
      <alignment horizontal="right" vertical="center"/>
    </xf>
    <xf numFmtId="0" fontId="7" fillId="0" borderId="0" xfId="4" applyFont="1" applyAlignment="1">
      <alignment horizontal="left"/>
    </xf>
    <xf numFmtId="164" fontId="7" fillId="0" borderId="0" xfId="4" applyNumberFormat="1" applyFont="1" applyAlignment="1">
      <alignment horizontal="right" vertical="center"/>
    </xf>
    <xf numFmtId="0" fontId="9" fillId="0" borderId="0" xfId="4" applyFont="1" applyAlignment="1">
      <alignment horizontal="left" vertical="center"/>
    </xf>
    <xf numFmtId="0" fontId="9" fillId="0" borderId="0" xfId="4" applyFont="1" applyAlignment="1">
      <alignment horizontal="left"/>
    </xf>
    <xf numFmtId="0" fontId="7" fillId="0" borderId="0" xfId="4" applyFont="1" applyAlignment="1">
      <alignment horizontal="left" vertical="center"/>
    </xf>
    <xf numFmtId="44" fontId="7" fillId="0" borderId="0" xfId="4" applyNumberFormat="1" applyFont="1" applyAlignment="1">
      <alignment horizontal="right" vertical="center"/>
    </xf>
    <xf numFmtId="44" fontId="5" fillId="0" borderId="0" xfId="4" applyNumberFormat="1" applyFont="1" applyAlignment="1">
      <alignment horizontal="right" vertical="center"/>
    </xf>
    <xf numFmtId="44" fontId="9" fillId="0" borderId="0" xfId="4" applyNumberFormat="1" applyFont="1" applyAlignment="1">
      <alignment horizontal="right" vertical="center"/>
    </xf>
    <xf numFmtId="44" fontId="10" fillId="0" borderId="0" xfId="4" applyNumberFormat="1" applyFont="1" applyAlignment="1">
      <alignment horizontal="right" vertical="center"/>
    </xf>
    <xf numFmtId="44" fontId="8" fillId="0" borderId="0" xfId="4" applyNumberFormat="1" applyFont="1" applyAlignment="1">
      <alignment horizontal="right" vertical="center"/>
    </xf>
    <xf numFmtId="14" fontId="4" fillId="0" borderId="0" xfId="0" applyNumberFormat="1" applyFont="1"/>
    <xf numFmtId="0" fontId="5" fillId="0" borderId="0" xfId="4" applyFont="1" applyAlignment="1">
      <alignment horizontal="left" indent="2"/>
    </xf>
    <xf numFmtId="0" fontId="5" fillId="0" borderId="0" xfId="4" applyFont="1" applyAlignment="1">
      <alignment horizontal="left" vertical="center" indent="2"/>
    </xf>
    <xf numFmtId="0" fontId="7" fillId="0" borderId="0" xfId="4" applyFont="1" applyAlignment="1">
      <alignment horizontal="left" indent="1"/>
    </xf>
    <xf numFmtId="44" fontId="11" fillId="0" borderId="0" xfId="1" applyFont="1" applyAlignment="1">
      <alignment vertical="center"/>
    </xf>
    <xf numFmtId="0" fontId="0" fillId="4" borderId="0" xfId="0" applyFill="1"/>
    <xf numFmtId="0" fontId="5" fillId="4" borderId="0" xfId="4" applyFont="1" applyFill="1" applyAlignment="1">
      <alignment horizontal="left" indent="2"/>
    </xf>
    <xf numFmtId="0" fontId="5" fillId="4" borderId="0" xfId="4" applyFont="1" applyFill="1" applyAlignment="1">
      <alignment horizontal="left" vertical="center" indent="2"/>
    </xf>
    <xf numFmtId="44" fontId="3" fillId="0" borderId="0" xfId="1" applyFont="1" applyFill="1" applyAlignment="1">
      <alignment wrapText="1"/>
    </xf>
    <xf numFmtId="44" fontId="3" fillId="0" borderId="0" xfId="1" applyFont="1" applyFill="1" applyAlignment="1">
      <alignment horizontal="center" wrapText="1"/>
    </xf>
    <xf numFmtId="0" fontId="3" fillId="0" borderId="0" xfId="0" applyFont="1" applyAlignment="1">
      <alignment wrapText="1"/>
    </xf>
    <xf numFmtId="0" fontId="3" fillId="0" borderId="0" xfId="0" applyFont="1" applyAlignment="1">
      <alignment horizontal="center" wrapText="1"/>
    </xf>
    <xf numFmtId="44" fontId="0" fillId="0" borderId="0" xfId="1" applyFont="1" applyFill="1" applyAlignment="1">
      <alignment wrapText="1"/>
    </xf>
    <xf numFmtId="44" fontId="0" fillId="0" borderId="0" xfId="1" applyFont="1" applyFill="1" applyAlignment="1">
      <alignment horizontal="center" wrapText="1"/>
    </xf>
    <xf numFmtId="169" fontId="0" fillId="0" borderId="0" xfId="0" applyNumberFormat="1" applyAlignment="1">
      <alignment horizontal="center" wrapText="1"/>
    </xf>
    <xf numFmtId="0" fontId="0" fillId="0" borderId="0" xfId="0" applyAlignment="1">
      <alignment horizontal="center" vertical="center" wrapText="1"/>
    </xf>
    <xf numFmtId="0" fontId="0" fillId="5" borderId="0" xfId="0" applyFill="1"/>
    <xf numFmtId="0" fontId="5" fillId="5" borderId="0" xfId="4" applyFont="1" applyFill="1" applyAlignment="1">
      <alignment horizontal="right" vertical="center" wrapText="1"/>
    </xf>
    <xf numFmtId="0" fontId="5" fillId="5" borderId="0" xfId="4" applyFont="1" applyFill="1" applyAlignment="1">
      <alignment horizontal="left" indent="2"/>
    </xf>
    <xf numFmtId="0" fontId="5" fillId="5" borderId="0" xfId="4" applyFont="1" applyFill="1" applyAlignment="1">
      <alignment horizontal="right" vertical="center"/>
    </xf>
    <xf numFmtId="0" fontId="5" fillId="5" borderId="0" xfId="4" applyFont="1" applyFill="1" applyAlignment="1">
      <alignment horizontal="left" vertical="center" indent="2"/>
    </xf>
    <xf numFmtId="44" fontId="7" fillId="0" borderId="0" xfId="4" applyNumberFormat="1" applyFont="1" applyAlignment="1">
      <alignment horizontal="left" vertical="center" wrapText="1"/>
    </xf>
    <xf numFmtId="44" fontId="5" fillId="0" borderId="0" xfId="4" applyNumberFormat="1" applyFont="1" applyAlignment="1">
      <alignment horizontal="left" vertical="center" wrapText="1"/>
    </xf>
    <xf numFmtId="3" fontId="5" fillId="0" borderId="0" xfId="4" applyNumberFormat="1" applyFont="1" applyAlignment="1">
      <alignment horizontal="right" vertical="center" wrapText="1"/>
    </xf>
    <xf numFmtId="3" fontId="5" fillId="0" borderId="0" xfId="5" applyNumberFormat="1" applyFont="1" applyBorder="1" applyAlignment="1">
      <alignment vertical="center" wrapText="1"/>
    </xf>
    <xf numFmtId="0" fontId="0" fillId="0" borderId="0" xfId="0" applyAlignment="1">
      <alignment horizontal="left" indent="1"/>
    </xf>
    <xf numFmtId="44" fontId="9" fillId="0" borderId="0" xfId="4" applyNumberFormat="1" applyFont="1" applyAlignment="1">
      <alignment horizontal="left" vertical="center"/>
    </xf>
    <xf numFmtId="44" fontId="9" fillId="0" borderId="0" xfId="4" applyNumberFormat="1" applyFont="1" applyAlignment="1">
      <alignment horizontal="left"/>
    </xf>
    <xf numFmtId="0" fontId="5" fillId="5" borderId="0" xfId="4" applyFont="1" applyFill="1" applyAlignment="1">
      <alignment horizontal="right"/>
    </xf>
    <xf numFmtId="0" fontId="5" fillId="5" borderId="0" xfId="4" applyFont="1" applyFill="1" applyAlignment="1">
      <alignment horizontal="left" vertical="center"/>
    </xf>
    <xf numFmtId="0" fontId="5" fillId="0" borderId="0" xfId="4" applyFont="1" applyAlignment="1">
      <alignment vertical="center"/>
    </xf>
    <xf numFmtId="0" fontId="7" fillId="0" borderId="0" xfId="4" applyFont="1" applyAlignment="1">
      <alignment vertical="center" wrapText="1"/>
    </xf>
    <xf numFmtId="0" fontId="17" fillId="0" borderId="0" xfId="6" applyFont="1"/>
    <xf numFmtId="2" fontId="17" fillId="0" borderId="0" xfId="6" applyNumberFormat="1" applyFont="1"/>
    <xf numFmtId="3" fontId="17" fillId="0" borderId="0" xfId="6" applyNumberFormat="1" applyFont="1"/>
    <xf numFmtId="0" fontId="16" fillId="0" borderId="0" xfId="6"/>
    <xf numFmtId="0" fontId="17" fillId="0" borderId="0" xfId="6" applyFont="1" applyAlignment="1">
      <alignment horizontal="right"/>
    </xf>
    <xf numFmtId="0" fontId="17" fillId="0" borderId="0" xfId="6" applyFont="1" applyAlignment="1">
      <alignment horizontal="center"/>
    </xf>
    <xf numFmtId="3" fontId="17" fillId="0" borderId="0" xfId="6" applyNumberFormat="1" applyFont="1" applyAlignment="1">
      <alignment horizontal="left"/>
    </xf>
    <xf numFmtId="164" fontId="17" fillId="0" borderId="14" xfId="6" applyNumberFormat="1" applyFont="1" applyBorder="1"/>
    <xf numFmtId="164" fontId="17" fillId="0" borderId="15" xfId="6" applyNumberFormat="1" applyFont="1" applyBorder="1"/>
    <xf numFmtId="3" fontId="17" fillId="0" borderId="16" xfId="6" applyNumberFormat="1" applyFont="1" applyBorder="1" applyAlignment="1">
      <alignment horizontal="center"/>
    </xf>
    <xf numFmtId="3" fontId="17" fillId="0" borderId="17" xfId="6" applyNumberFormat="1" applyFont="1" applyBorder="1" applyAlignment="1">
      <alignment horizontal="center"/>
    </xf>
    <xf numFmtId="164" fontId="17" fillId="0" borderId="16" xfId="6" applyNumberFormat="1" applyFont="1" applyBorder="1"/>
    <xf numFmtId="2" fontId="17" fillId="0" borderId="18" xfId="6" applyNumberFormat="1" applyFont="1" applyBorder="1" applyAlignment="1">
      <alignment horizontal="right"/>
    </xf>
    <xf numFmtId="0" fontId="17" fillId="0" borderId="18" xfId="6" applyFont="1" applyBorder="1" applyAlignment="1">
      <alignment horizontal="centerContinuous"/>
    </xf>
    <xf numFmtId="3" fontId="17" fillId="0" borderId="19" xfId="6" applyNumberFormat="1" applyFont="1" applyBorder="1" applyAlignment="1">
      <alignment horizontal="centerContinuous"/>
    </xf>
    <xf numFmtId="0" fontId="18" fillId="0" borderId="0" xfId="6" applyFont="1"/>
    <xf numFmtId="2" fontId="18" fillId="0" borderId="0" xfId="6" applyNumberFormat="1" applyFont="1"/>
    <xf numFmtId="3" fontId="17" fillId="0" borderId="16" xfId="6" applyNumberFormat="1" applyFont="1" applyBorder="1"/>
    <xf numFmtId="3" fontId="17" fillId="0" borderId="17" xfId="6" applyNumberFormat="1" applyFont="1" applyBorder="1"/>
    <xf numFmtId="173" fontId="17" fillId="0" borderId="15" xfId="6" applyNumberFormat="1" applyFont="1" applyBorder="1"/>
    <xf numFmtId="173" fontId="17" fillId="0" borderId="16" xfId="6" applyNumberFormat="1" applyFont="1" applyBorder="1"/>
    <xf numFmtId="173" fontId="17" fillId="0" borderId="14" xfId="6" applyNumberFormat="1" applyFont="1" applyBorder="1"/>
    <xf numFmtId="8" fontId="17" fillId="0" borderId="14" xfId="7" applyFont="1" applyFill="1" applyBorder="1"/>
    <xf numFmtId="8" fontId="17" fillId="0" borderId="15" xfId="7" applyFont="1" applyFill="1" applyBorder="1"/>
    <xf numFmtId="8" fontId="17" fillId="0" borderId="16" xfId="7" applyFont="1" applyFill="1" applyBorder="1"/>
    <xf numFmtId="0" fontId="17" fillId="0" borderId="16" xfId="6" applyFont="1" applyBorder="1" applyAlignment="1">
      <alignment horizontal="center"/>
    </xf>
    <xf numFmtId="1" fontId="17" fillId="0" borderId="15" xfId="6" applyNumberFormat="1" applyFont="1" applyBorder="1" applyAlignment="1">
      <alignment horizontal="center"/>
    </xf>
    <xf numFmtId="0" fontId="17" fillId="0" borderId="15" xfId="6" applyFont="1" applyBorder="1" applyAlignment="1">
      <alignment horizontal="centerContinuous"/>
    </xf>
    <xf numFmtId="3" fontId="17" fillId="0" borderId="20" xfId="6" applyNumberFormat="1" applyFont="1" applyBorder="1" applyAlignment="1">
      <alignment horizontal="centerContinuous"/>
    </xf>
    <xf numFmtId="2" fontId="19" fillId="0" borderId="0" xfId="6" applyNumberFormat="1" applyFont="1" applyAlignment="1">
      <alignment horizontal="centerContinuous"/>
    </xf>
    <xf numFmtId="0" fontId="19" fillId="0" borderId="0" xfId="6" applyFont="1" applyAlignment="1">
      <alignment horizontal="centerContinuous"/>
    </xf>
    <xf numFmtId="3" fontId="19" fillId="0" borderId="0" xfId="6" applyNumberFormat="1" applyFont="1" applyAlignment="1">
      <alignment horizontal="centerContinuous"/>
    </xf>
    <xf numFmtId="2" fontId="17" fillId="0" borderId="0" xfId="6" applyNumberFormat="1" applyFont="1" applyAlignment="1">
      <alignment horizontal="centerContinuous"/>
    </xf>
    <xf numFmtId="2" fontId="20" fillId="0" borderId="0" xfId="6" applyNumberFormat="1" applyFont="1" applyAlignment="1">
      <alignment horizontal="centerContinuous"/>
    </xf>
    <xf numFmtId="0" fontId="20" fillId="0" borderId="0" xfId="6" applyFont="1" applyAlignment="1">
      <alignment horizontal="centerContinuous"/>
    </xf>
    <xf numFmtId="3" fontId="20" fillId="0" borderId="0" xfId="6" applyNumberFormat="1" applyFont="1" applyAlignment="1">
      <alignment horizontal="centerContinuous"/>
    </xf>
    <xf numFmtId="164" fontId="17" fillId="0" borderId="14" xfId="6" applyNumberFormat="1" applyFont="1" applyBorder="1" applyAlignment="1">
      <alignment horizontal="center"/>
    </xf>
    <xf numFmtId="164" fontId="17" fillId="0" borderId="16" xfId="6" applyNumberFormat="1" applyFont="1" applyBorder="1" applyAlignment="1">
      <alignment horizontal="center"/>
    </xf>
    <xf numFmtId="3" fontId="22" fillId="0" borderId="16" xfId="6" applyNumberFormat="1" applyFont="1" applyBorder="1" applyAlignment="1">
      <alignment horizontal="center"/>
    </xf>
    <xf numFmtId="3" fontId="22" fillId="0" borderId="17" xfId="6" applyNumberFormat="1" applyFont="1" applyBorder="1" applyAlignment="1">
      <alignment horizontal="center"/>
    </xf>
    <xf numFmtId="164" fontId="22" fillId="0" borderId="14" xfId="6" applyNumberFormat="1" applyFont="1" applyBorder="1" applyAlignment="1">
      <alignment horizontal="center"/>
    </xf>
    <xf numFmtId="164" fontId="22" fillId="0" borderId="16" xfId="6" applyNumberFormat="1" applyFont="1" applyBorder="1" applyAlignment="1">
      <alignment horizontal="center"/>
    </xf>
    <xf numFmtId="0" fontId="23" fillId="0" borderId="0" xfId="6" applyFont="1" applyAlignment="1">
      <alignment horizontal="center"/>
    </xf>
    <xf numFmtId="164" fontId="24" fillId="0" borderId="0" xfId="6" applyNumberFormat="1" applyFont="1" applyAlignment="1">
      <alignment horizontal="center"/>
    </xf>
    <xf numFmtId="164" fontId="22" fillId="0" borderId="1" xfId="6" applyNumberFormat="1" applyFont="1" applyBorder="1"/>
    <xf numFmtId="0" fontId="22" fillId="0" borderId="1" xfId="6" applyFont="1" applyBorder="1"/>
    <xf numFmtId="164" fontId="22" fillId="0" borderId="0" xfId="6" applyNumberFormat="1" applyFont="1"/>
    <xf numFmtId="0" fontId="22" fillId="0" borderId="0" xfId="6" applyFont="1"/>
    <xf numFmtId="3" fontId="22" fillId="0" borderId="15" xfId="6" applyNumberFormat="1" applyFont="1" applyBorder="1" applyAlignment="1">
      <alignment horizontal="center"/>
    </xf>
    <xf numFmtId="3" fontId="22" fillId="0" borderId="20" xfId="6" applyNumberFormat="1" applyFont="1" applyBorder="1" applyAlignment="1">
      <alignment horizontal="center"/>
    </xf>
    <xf numFmtId="3" fontId="22" fillId="0" borderId="2" xfId="6" applyNumberFormat="1" applyFont="1" applyBorder="1" applyAlignment="1">
      <alignment horizontal="center"/>
    </xf>
    <xf numFmtId="164" fontId="25" fillId="0" borderId="0" xfId="6" applyNumberFormat="1" applyFont="1" applyAlignment="1">
      <alignment horizontal="center"/>
    </xf>
    <xf numFmtId="164" fontId="22" fillId="0" borderId="1" xfId="6" applyNumberFormat="1" applyFont="1" applyBorder="1" applyAlignment="1">
      <alignment horizontal="center"/>
    </xf>
    <xf numFmtId="0" fontId="22" fillId="0" borderId="21" xfId="6" applyFont="1" applyBorder="1" applyAlignment="1">
      <alignment horizontal="left"/>
    </xf>
    <xf numFmtId="3" fontId="22" fillId="0" borderId="1" xfId="6" applyNumberFormat="1" applyFont="1" applyBorder="1" applyAlignment="1">
      <alignment horizontal="center"/>
    </xf>
    <xf numFmtId="3" fontId="22" fillId="0" borderId="18" xfId="6" applyNumberFormat="1" applyFont="1" applyBorder="1" applyAlignment="1">
      <alignment horizontal="center"/>
    </xf>
    <xf numFmtId="164" fontId="22" fillId="0" borderId="0" xfId="6" applyNumberFormat="1" applyFont="1" applyAlignment="1">
      <alignment horizontal="center"/>
    </xf>
    <xf numFmtId="164" fontId="22" fillId="0" borderId="21" xfId="6" applyNumberFormat="1" applyFont="1" applyBorder="1" applyAlignment="1">
      <alignment horizontal="center"/>
    </xf>
    <xf numFmtId="164" fontId="22" fillId="0" borderId="2" xfId="6" applyNumberFormat="1" applyFont="1" applyBorder="1"/>
    <xf numFmtId="0" fontId="22" fillId="0" borderId="19" xfId="6" applyFont="1" applyBorder="1"/>
    <xf numFmtId="0" fontId="16" fillId="0" borderId="0" xfId="6" applyAlignment="1">
      <alignment horizontal="center"/>
    </xf>
    <xf numFmtId="8" fontId="17" fillId="0" borderId="14" xfId="7" applyFont="1" applyFill="1" applyBorder="1" applyAlignment="1">
      <alignment horizontal="center"/>
    </xf>
    <xf numFmtId="164" fontId="17" fillId="0" borderId="14" xfId="7" applyNumberFormat="1" applyFont="1" applyFill="1" applyBorder="1" applyAlignment="1">
      <alignment horizontal="center"/>
    </xf>
    <xf numFmtId="2" fontId="17" fillId="0" borderId="1" xfId="6" applyNumberFormat="1" applyFont="1" applyBorder="1" applyAlignment="1">
      <alignment horizontal="center"/>
    </xf>
    <xf numFmtId="164" fontId="17" fillId="0" borderId="1" xfId="6" applyNumberFormat="1" applyFont="1" applyBorder="1" applyAlignment="1">
      <alignment horizontal="center"/>
    </xf>
    <xf numFmtId="0" fontId="17" fillId="0" borderId="21" xfId="6" applyFont="1" applyBorder="1" applyAlignment="1">
      <alignment horizontal="center"/>
    </xf>
    <xf numFmtId="8" fontId="17" fillId="0" borderId="15" xfId="7" applyFont="1" applyFill="1" applyBorder="1" applyAlignment="1">
      <alignment horizontal="center"/>
    </xf>
    <xf numFmtId="164" fontId="17" fillId="0" borderId="15" xfId="7" applyNumberFormat="1" applyFont="1" applyFill="1" applyBorder="1" applyAlignment="1">
      <alignment horizontal="center"/>
    </xf>
    <xf numFmtId="3" fontId="17" fillId="0" borderId="16" xfId="6" applyNumberFormat="1" applyFont="1" applyBorder="1" applyAlignment="1">
      <alignment horizontal="centerContinuous"/>
    </xf>
    <xf numFmtId="3" fontId="17" fillId="0" borderId="17" xfId="6" applyNumberFormat="1" applyFont="1" applyBorder="1" applyAlignment="1">
      <alignment horizontal="centerContinuous"/>
    </xf>
    <xf numFmtId="8" fontId="17" fillId="0" borderId="16" xfId="7" applyFont="1" applyFill="1" applyBorder="1" applyAlignment="1">
      <alignment horizontal="center"/>
    </xf>
    <xf numFmtId="164" fontId="17" fillId="0" borderId="16" xfId="7" applyNumberFormat="1" applyFont="1" applyFill="1" applyBorder="1" applyAlignment="1">
      <alignment horizontal="center"/>
    </xf>
    <xf numFmtId="2" fontId="17" fillId="0" borderId="0" xfId="6" applyNumberFormat="1" applyFont="1" applyAlignment="1">
      <alignment horizontal="center"/>
    </xf>
    <xf numFmtId="164" fontId="17" fillId="0" borderId="0" xfId="6" applyNumberFormat="1" applyFont="1" applyAlignment="1">
      <alignment horizontal="center"/>
    </xf>
    <xf numFmtId="3" fontId="17" fillId="0" borderId="0" xfId="6" applyNumberFormat="1" applyFont="1" applyAlignment="1">
      <alignment horizontal="center"/>
    </xf>
    <xf numFmtId="3" fontId="17" fillId="0" borderId="15" xfId="6" applyNumberFormat="1" applyFont="1" applyBorder="1" applyAlignment="1">
      <alignment horizontal="center"/>
    </xf>
    <xf numFmtId="3" fontId="17" fillId="0" borderId="20" xfId="6" applyNumberFormat="1" applyFont="1" applyBorder="1" applyAlignment="1">
      <alignment horizontal="center"/>
    </xf>
    <xf numFmtId="3" fontId="17" fillId="0" borderId="0" xfId="6" applyNumberFormat="1" applyFont="1" applyAlignment="1">
      <alignment horizontal="right"/>
    </xf>
    <xf numFmtId="164" fontId="17" fillId="0" borderId="15" xfId="6" applyNumberFormat="1" applyFont="1" applyBorder="1" applyAlignment="1">
      <alignment horizontal="center"/>
    </xf>
    <xf numFmtId="44" fontId="4" fillId="0" borderId="0" xfId="0" applyNumberFormat="1" applyFont="1" applyAlignment="1">
      <alignment horizontal="right" wrapText="1"/>
    </xf>
    <xf numFmtId="0" fontId="15" fillId="0" borderId="0" xfId="0" applyFont="1"/>
    <xf numFmtId="0" fontId="5" fillId="0" borderId="0" xfId="0" applyFont="1" applyAlignment="1">
      <alignment wrapText="1"/>
    </xf>
    <xf numFmtId="0" fontId="27" fillId="0" borderId="0" xfId="4" applyFont="1" applyAlignment="1">
      <alignment horizontal="left" vertical="top" wrapText="1"/>
    </xf>
    <xf numFmtId="0" fontId="7" fillId="0" borderId="0" xfId="4" applyFont="1" applyAlignment="1">
      <alignment horizontal="left" vertical="center" wrapText="1" indent="1"/>
    </xf>
    <xf numFmtId="0" fontId="5" fillId="0" borderId="0" xfId="4" applyFont="1" applyAlignment="1">
      <alignment horizontal="left" vertical="center" wrapText="1" indent="1"/>
    </xf>
    <xf numFmtId="44" fontId="28" fillId="0" borderId="0" xfId="4" applyNumberFormat="1" applyFont="1" applyAlignment="1">
      <alignment horizontal="right" vertical="center"/>
    </xf>
    <xf numFmtId="0" fontId="2" fillId="0" borderId="0" xfId="0" applyFont="1" applyAlignment="1">
      <alignment horizontal="left" indent="1"/>
    </xf>
    <xf numFmtId="44" fontId="8" fillId="0" borderId="0" xfId="4" applyNumberFormat="1" applyFont="1" applyAlignment="1">
      <alignment horizontal="center" vertical="center" wrapText="1"/>
    </xf>
    <xf numFmtId="44" fontId="28" fillId="0" borderId="0" xfId="4" applyNumberFormat="1" applyFont="1" applyAlignment="1">
      <alignment horizontal="right" vertical="center" wrapText="1"/>
    </xf>
    <xf numFmtId="0" fontId="5" fillId="4" borderId="0" xfId="4" applyFont="1" applyFill="1" applyAlignment="1">
      <alignment horizontal="left" vertical="center"/>
    </xf>
    <xf numFmtId="3" fontId="0" fillId="0" borderId="0" xfId="0" applyNumberFormat="1"/>
    <xf numFmtId="0" fontId="27" fillId="0" borderId="0" xfId="4" applyFont="1" applyAlignment="1">
      <alignment vertical="top" wrapText="1"/>
    </xf>
    <xf numFmtId="44" fontId="28" fillId="0" borderId="0" xfId="4" applyNumberFormat="1" applyFont="1" applyAlignment="1">
      <alignment horizontal="right"/>
    </xf>
    <xf numFmtId="0" fontId="5" fillId="0" borderId="0" xfId="4" applyFont="1" applyAlignment="1">
      <alignment horizontal="left" vertical="center" indent="1"/>
    </xf>
    <xf numFmtId="0" fontId="5" fillId="4" borderId="0" xfId="4" applyFont="1" applyFill="1" applyAlignment="1">
      <alignment horizontal="left" vertical="center" wrapText="1" indent="1"/>
    </xf>
    <xf numFmtId="44" fontId="11" fillId="0" borderId="0" xfId="1" applyFont="1" applyAlignment="1">
      <alignment vertical="top"/>
    </xf>
    <xf numFmtId="0" fontId="13" fillId="0" borderId="0" xfId="0" applyFont="1" applyAlignment="1">
      <alignment vertical="center"/>
    </xf>
    <xf numFmtId="2" fontId="5" fillId="0" borderId="0" xfId="4" applyNumberFormat="1" applyFont="1" applyAlignment="1">
      <alignment horizontal="right" vertical="center"/>
    </xf>
    <xf numFmtId="2" fontId="5" fillId="0" borderId="0" xfId="4" applyNumberFormat="1" applyFont="1" applyAlignment="1">
      <alignment horizontal="right" vertical="center" wrapText="1"/>
    </xf>
    <xf numFmtId="2" fontId="7" fillId="0" borderId="0" xfId="4" applyNumberFormat="1" applyFont="1" applyAlignment="1">
      <alignment horizontal="right" vertical="center"/>
    </xf>
    <xf numFmtId="0" fontId="2" fillId="0" borderId="0" xfId="0" applyFont="1" applyAlignment="1">
      <alignment vertical="center"/>
    </xf>
    <xf numFmtId="0" fontId="0" fillId="0" borderId="0" xfId="0" applyAlignment="1">
      <alignment horizontal="left" indent="2"/>
    </xf>
    <xf numFmtId="44" fontId="4" fillId="0" borderId="0" xfId="2" applyNumberFormat="1" applyFont="1" applyFill="1" applyAlignment="1">
      <alignment horizontal="right" wrapText="1"/>
    </xf>
    <xf numFmtId="10" fontId="0" fillId="0" borderId="0" xfId="3" applyNumberFormat="1" applyFont="1" applyFill="1"/>
    <xf numFmtId="44" fontId="0" fillId="0" borderId="0" xfId="1" applyFont="1" applyFill="1"/>
    <xf numFmtId="0" fontId="2" fillId="0" borderId="0" xfId="0" applyFont="1" applyAlignment="1">
      <alignment horizontal="left" indent="2"/>
    </xf>
    <xf numFmtId="2" fontId="2" fillId="0" borderId="0" xfId="0" applyNumberFormat="1" applyFont="1"/>
    <xf numFmtId="44" fontId="2" fillId="0" borderId="0" xfId="0" applyNumberFormat="1" applyFont="1" applyAlignment="1">
      <alignment horizontal="left"/>
    </xf>
    <xf numFmtId="171" fontId="5" fillId="0" borderId="0" xfId="5" applyNumberFormat="1" applyFont="1" applyFill="1" applyBorder="1" applyAlignment="1">
      <alignment horizontal="right" vertical="center"/>
    </xf>
    <xf numFmtId="0" fontId="9" fillId="0" borderId="0" xfId="4" applyFont="1" applyAlignment="1">
      <alignment vertical="center" wrapText="1"/>
    </xf>
    <xf numFmtId="0" fontId="27" fillId="0" borderId="0" xfId="4" applyFont="1" applyAlignment="1">
      <alignment vertical="center" wrapText="1"/>
    </xf>
    <xf numFmtId="10" fontId="5" fillId="0" borderId="0" xfId="4" applyNumberFormat="1" applyFont="1" applyAlignment="1">
      <alignment horizontal="right" vertical="center" wrapText="1"/>
    </xf>
    <xf numFmtId="3" fontId="5" fillId="0" borderId="0" xfId="5" applyNumberFormat="1" applyFont="1" applyFill="1" applyBorder="1" applyAlignment="1">
      <alignment vertical="center" wrapText="1"/>
    </xf>
    <xf numFmtId="44" fontId="15" fillId="0" borderId="0" xfId="1" applyFont="1" applyFill="1" applyAlignment="1">
      <alignment vertical="top" wrapText="1"/>
    </xf>
    <xf numFmtId="0" fontId="7" fillId="0" borderId="12" xfId="4" applyFont="1" applyBorder="1" applyAlignment="1">
      <alignment vertical="center" wrapText="1"/>
    </xf>
    <xf numFmtId="0" fontId="7" fillId="0" borderId="13" xfId="4" applyFont="1" applyBorder="1" applyAlignment="1">
      <alignment vertical="center" wrapText="1"/>
    </xf>
    <xf numFmtId="0" fontId="7" fillId="0" borderId="3" xfId="4" applyFont="1" applyBorder="1" applyAlignment="1">
      <alignment vertical="center" wrapText="1"/>
    </xf>
    <xf numFmtId="0" fontId="7" fillId="0" borderId="5" xfId="4" applyFont="1" applyBorder="1" applyAlignment="1">
      <alignment vertical="center" wrapText="1"/>
    </xf>
    <xf numFmtId="0" fontId="5" fillId="0" borderId="0" xfId="4" applyFont="1" applyAlignment="1">
      <alignment horizontal="left" indent="1"/>
    </xf>
    <xf numFmtId="0" fontId="7" fillId="0" borderId="24" xfId="4" applyFont="1" applyBorder="1" applyAlignment="1">
      <alignment horizontal="left" vertical="center" wrapText="1"/>
    </xf>
    <xf numFmtId="0" fontId="2" fillId="0" borderId="0" xfId="0" applyFont="1" applyAlignment="1">
      <alignment horizontal="left" vertical="center"/>
    </xf>
    <xf numFmtId="2" fontId="4" fillId="0" borderId="0" xfId="0" applyNumberFormat="1" applyFont="1" applyAlignment="1">
      <alignment wrapText="1"/>
    </xf>
    <xf numFmtId="0" fontId="27" fillId="0" borderId="0" xfId="4" applyFont="1" applyAlignment="1">
      <alignment horizontal="left"/>
    </xf>
    <xf numFmtId="2" fontId="7" fillId="0" borderId="0" xfId="4" applyNumberFormat="1" applyFont="1" applyAlignment="1">
      <alignment horizontal="right" vertical="center" wrapText="1"/>
    </xf>
    <xf numFmtId="0" fontId="0" fillId="0" borderId="0" xfId="0" applyAlignment="1">
      <alignment horizontal="left" vertical="center" indent="1"/>
    </xf>
    <xf numFmtId="0" fontId="3" fillId="2" borderId="22" xfId="0" applyFont="1" applyFill="1" applyBorder="1" applyAlignment="1">
      <alignment horizontal="center" vertical="center" wrapText="1"/>
    </xf>
    <xf numFmtId="0" fontId="0" fillId="2" borderId="14" xfId="0" applyFill="1" applyBorder="1" applyAlignment="1">
      <alignment horizontal="center" vertical="center" wrapText="1"/>
    </xf>
    <xf numFmtId="44" fontId="29" fillId="0" borderId="0" xfId="0" applyNumberFormat="1" applyFont="1"/>
    <xf numFmtId="0" fontId="0" fillId="0" borderId="0" xfId="0" applyAlignment="1">
      <alignment vertical="center"/>
    </xf>
    <xf numFmtId="44" fontId="4" fillId="0" borderId="0" xfId="2" applyNumberFormat="1" applyFont="1" applyAlignment="1">
      <alignment horizontal="right" vertical="center" wrapText="1"/>
    </xf>
    <xf numFmtId="0" fontId="5" fillId="0" borderId="0" xfId="4" applyFont="1" applyAlignment="1">
      <alignment horizontal="left"/>
    </xf>
    <xf numFmtId="0" fontId="7" fillId="0" borderId="0" xfId="4" applyFont="1" applyAlignment="1">
      <alignment horizontal="left" vertical="center" indent="2"/>
    </xf>
    <xf numFmtId="0" fontId="5" fillId="5" borderId="0" xfId="4" applyFont="1" applyFill="1" applyAlignment="1">
      <alignment horizontal="left" vertical="center" wrapText="1" indent="1"/>
    </xf>
    <xf numFmtId="44" fontId="5" fillId="0" borderId="0" xfId="4" applyNumberFormat="1" applyFont="1" applyAlignment="1">
      <alignment horizontal="right" vertical="center" wrapText="1"/>
    </xf>
    <xf numFmtId="44" fontId="2" fillId="0" borderId="0" xfId="2" applyNumberFormat="1" applyFont="1" applyAlignment="1">
      <alignment horizontal="right" wrapText="1"/>
    </xf>
    <xf numFmtId="0" fontId="5" fillId="3" borderId="12" xfId="4" applyFont="1" applyFill="1" applyBorder="1" applyAlignment="1">
      <alignment horizontal="left" vertical="center"/>
    </xf>
    <xf numFmtId="0" fontId="5" fillId="3" borderId="13" xfId="4" applyFont="1" applyFill="1" applyBorder="1" applyAlignment="1">
      <alignment horizontal="right"/>
    </xf>
    <xf numFmtId="0" fontId="7" fillId="0" borderId="8" xfId="4" applyFont="1" applyBorder="1" applyAlignment="1">
      <alignment horizontal="left" vertical="center" wrapText="1"/>
    </xf>
    <xf numFmtId="0" fontId="7" fillId="0" borderId="24" xfId="4" applyFont="1" applyBorder="1" applyAlignment="1">
      <alignment horizontal="left" vertical="center"/>
    </xf>
    <xf numFmtId="0" fontId="7" fillId="0" borderId="24" xfId="4" applyFont="1" applyBorder="1" applyAlignment="1">
      <alignment horizontal="left" vertical="center" wrapText="1" indent="1"/>
    </xf>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vertical="center" wrapText="1"/>
    </xf>
    <xf numFmtId="165" fontId="5" fillId="4" borderId="0" xfId="4" applyNumberFormat="1" applyFont="1" applyFill="1" applyAlignment="1">
      <alignment horizontal="right" vertical="center" wrapText="1"/>
    </xf>
    <xf numFmtId="172" fontId="0" fillId="0" borderId="0" xfId="3" applyNumberFormat="1" applyFont="1"/>
    <xf numFmtId="0" fontId="5" fillId="3" borderId="6" xfId="4" applyFont="1" applyFill="1" applyBorder="1" applyAlignment="1">
      <alignment horizontal="right"/>
    </xf>
    <xf numFmtId="0" fontId="2" fillId="4" borderId="0" xfId="0" applyFont="1" applyFill="1" applyAlignment="1">
      <alignment horizontal="left" indent="1"/>
    </xf>
    <xf numFmtId="2" fontId="2" fillId="4" borderId="0" xfId="0" applyNumberFormat="1" applyFont="1" applyFill="1"/>
    <xf numFmtId="0" fontId="0" fillId="4" borderId="0" xfId="0" applyFill="1" applyAlignment="1">
      <alignment horizontal="left" indent="1"/>
    </xf>
    <xf numFmtId="2" fontId="0" fillId="4" borderId="0" xfId="0" applyNumberFormat="1" applyFill="1"/>
    <xf numFmtId="2" fontId="5" fillId="4" borderId="0" xfId="4" applyNumberFormat="1" applyFont="1" applyFill="1" applyAlignment="1">
      <alignment horizontal="right" vertical="center" wrapText="1"/>
    </xf>
    <xf numFmtId="0" fontId="5" fillId="4" borderId="0" xfId="4" applyFont="1" applyFill="1" applyAlignment="1">
      <alignment horizontal="left" indent="1"/>
    </xf>
    <xf numFmtId="2" fontId="5" fillId="4" borderId="0" xfId="4" applyNumberFormat="1" applyFont="1" applyFill="1" applyAlignment="1">
      <alignment horizontal="right" vertical="center"/>
    </xf>
    <xf numFmtId="0" fontId="7" fillId="4" borderId="0" xfId="4" applyFont="1" applyFill="1" applyAlignment="1">
      <alignment horizontal="left"/>
    </xf>
    <xf numFmtId="2" fontId="7" fillId="4" borderId="0" xfId="4" applyNumberFormat="1" applyFont="1" applyFill="1" applyAlignment="1">
      <alignment horizontal="right" vertical="center"/>
    </xf>
    <xf numFmtId="0" fontId="7" fillId="4" borderId="0" xfId="4" applyFont="1" applyFill="1" applyAlignment="1">
      <alignment horizontal="left" indent="1"/>
    </xf>
    <xf numFmtId="2" fontId="4" fillId="4" borderId="0" xfId="0" applyNumberFormat="1" applyFont="1" applyFill="1" applyAlignment="1">
      <alignment wrapText="1"/>
    </xf>
    <xf numFmtId="2" fontId="7" fillId="4" borderId="0" xfId="4" applyNumberFormat="1" applyFont="1" applyFill="1" applyAlignment="1">
      <alignment horizontal="right" vertical="center" wrapText="1"/>
    </xf>
    <xf numFmtId="44" fontId="7" fillId="4" borderId="0" xfId="4" applyNumberFormat="1" applyFont="1" applyFill="1" applyAlignment="1">
      <alignment horizontal="right" vertical="center" wrapText="1"/>
    </xf>
    <xf numFmtId="8" fontId="17" fillId="0" borderId="21" xfId="7" applyFont="1" applyFill="1" applyBorder="1" applyAlignment="1">
      <alignment horizontal="center"/>
    </xf>
    <xf numFmtId="8" fontId="17" fillId="0" borderId="26" xfId="7" applyFont="1" applyFill="1" applyBorder="1" applyAlignment="1">
      <alignment horizontal="center"/>
    </xf>
    <xf numFmtId="8" fontId="17" fillId="0" borderId="1" xfId="7" applyFont="1" applyFill="1" applyBorder="1" applyAlignment="1">
      <alignment horizontal="center"/>
    </xf>
    <xf numFmtId="8" fontId="17" fillId="0" borderId="18" xfId="7" applyFont="1" applyFill="1" applyBorder="1" applyAlignment="1">
      <alignment horizontal="center"/>
    </xf>
    <xf numFmtId="164" fontId="17" fillId="0" borderId="1" xfId="7" applyNumberFormat="1" applyFont="1" applyFill="1" applyBorder="1" applyAlignment="1">
      <alignment horizontal="center"/>
    </xf>
    <xf numFmtId="164" fontId="17" fillId="0" borderId="26" xfId="7" applyNumberFormat="1" applyFont="1" applyFill="1" applyBorder="1" applyAlignment="1">
      <alignment horizontal="center"/>
    </xf>
    <xf numFmtId="164" fontId="17" fillId="0" borderId="25" xfId="7" applyNumberFormat="1" applyFont="1" applyFill="1" applyBorder="1" applyAlignment="1">
      <alignment horizontal="center"/>
    </xf>
    <xf numFmtId="49" fontId="16" fillId="0" borderId="0" xfId="6" applyNumberFormat="1"/>
    <xf numFmtId="164" fontId="17" fillId="7" borderId="14" xfId="6" applyNumberFormat="1" applyFont="1" applyFill="1" applyBorder="1" applyAlignment="1">
      <alignment horizontal="center"/>
    </xf>
    <xf numFmtId="164" fontId="17" fillId="7" borderId="16" xfId="6" applyNumberFormat="1" applyFont="1" applyFill="1" applyBorder="1" applyAlignment="1">
      <alignment horizontal="center"/>
    </xf>
    <xf numFmtId="164" fontId="17" fillId="7" borderId="15" xfId="6" applyNumberFormat="1" applyFont="1" applyFill="1" applyBorder="1" applyAlignment="1">
      <alignment horizontal="center"/>
    </xf>
    <xf numFmtId="2" fontId="17" fillId="7" borderId="0" xfId="6" applyNumberFormat="1" applyFont="1" applyFill="1" applyAlignment="1">
      <alignment horizontal="center"/>
    </xf>
    <xf numFmtId="8" fontId="17" fillId="7" borderId="14" xfId="7" applyFont="1" applyFill="1" applyBorder="1" applyAlignment="1">
      <alignment horizontal="center"/>
    </xf>
    <xf numFmtId="0" fontId="17" fillId="7" borderId="0" xfId="6" applyFont="1" applyFill="1" applyAlignment="1">
      <alignment horizontal="center"/>
    </xf>
    <xf numFmtId="8" fontId="17" fillId="7" borderId="16" xfId="7" applyFont="1" applyFill="1" applyBorder="1" applyAlignment="1">
      <alignment horizontal="center"/>
    </xf>
    <xf numFmtId="8" fontId="17" fillId="7" borderId="15" xfId="7" applyFont="1" applyFill="1" applyBorder="1" applyAlignment="1">
      <alignment horizontal="center"/>
    </xf>
    <xf numFmtId="164" fontId="17" fillId="7" borderId="18" xfId="6" applyNumberFormat="1" applyFont="1" applyFill="1" applyBorder="1" applyAlignment="1">
      <alignment horizontal="center"/>
    </xf>
    <xf numFmtId="8" fontId="19" fillId="6" borderId="24" xfId="7" applyFont="1" applyFill="1" applyBorder="1" applyAlignment="1">
      <alignment horizontal="center"/>
    </xf>
    <xf numFmtId="8" fontId="19" fillId="6" borderId="9" xfId="7" applyFont="1" applyFill="1" applyBorder="1" applyAlignment="1">
      <alignment horizontal="center"/>
    </xf>
    <xf numFmtId="164" fontId="19" fillId="6" borderId="24" xfId="7" applyNumberFormat="1" applyFont="1" applyFill="1" applyBorder="1" applyAlignment="1">
      <alignment horizontal="center"/>
    </xf>
    <xf numFmtId="0" fontId="2" fillId="0" borderId="14" xfId="0" applyFont="1" applyBorder="1" applyAlignment="1">
      <alignment horizontal="center" vertical="center" wrapText="1"/>
    </xf>
    <xf numFmtId="0" fontId="0" fillId="8" borderId="0" xfId="0" applyFill="1" applyAlignment="1">
      <alignment horizontal="left" indent="1"/>
    </xf>
    <xf numFmtId="2" fontId="5" fillId="8" borderId="0" xfId="4" applyNumberFormat="1" applyFont="1" applyFill="1" applyAlignment="1">
      <alignment horizontal="right" vertical="center" wrapText="1"/>
    </xf>
    <xf numFmtId="0" fontId="0" fillId="8" borderId="0" xfId="0" applyFill="1"/>
    <xf numFmtId="165" fontId="5" fillId="8" borderId="0" xfId="4" applyNumberFormat="1" applyFont="1" applyFill="1" applyAlignment="1">
      <alignment horizontal="right" vertical="center" wrapText="1"/>
    </xf>
    <xf numFmtId="0" fontId="0" fillId="0" borderId="14" xfId="0" applyBorder="1" applyAlignment="1">
      <alignment horizontal="center"/>
    </xf>
    <xf numFmtId="2" fontId="0" fillId="0" borderId="14" xfId="0" applyNumberFormat="1" applyBorder="1" applyAlignment="1">
      <alignment horizontal="center" vertical="center"/>
    </xf>
    <xf numFmtId="2" fontId="0" fillId="8" borderId="0" xfId="0" applyNumberFormat="1" applyFill="1"/>
    <xf numFmtId="0" fontId="5" fillId="8" borderId="0" xfId="4" applyFont="1" applyFill="1" applyAlignment="1">
      <alignment horizontal="left" indent="1"/>
    </xf>
    <xf numFmtId="2" fontId="7" fillId="8" borderId="0" xfId="4" applyNumberFormat="1" applyFont="1" applyFill="1" applyAlignment="1">
      <alignment horizontal="right" vertical="center"/>
    </xf>
    <xf numFmtId="0" fontId="5" fillId="8" borderId="0" xfId="4" applyFont="1" applyFill="1" applyAlignment="1">
      <alignment horizontal="left" vertical="center" indent="2"/>
    </xf>
    <xf numFmtId="2" fontId="5" fillId="8" borderId="0" xfId="4" applyNumberFormat="1" applyFont="1" applyFill="1" applyAlignment="1">
      <alignment horizontal="right" vertical="center"/>
    </xf>
    <xf numFmtId="2" fontId="4" fillId="8" borderId="0" xfId="0" applyNumberFormat="1" applyFont="1" applyFill="1" applyAlignment="1">
      <alignment wrapText="1"/>
    </xf>
    <xf numFmtId="0" fontId="5" fillId="8" borderId="0" xfId="4" applyFont="1" applyFill="1" applyAlignment="1">
      <alignment horizontal="left" vertical="center"/>
    </xf>
    <xf numFmtId="165" fontId="0" fillId="4" borderId="14" xfId="0" applyNumberFormat="1" applyFill="1" applyBorder="1" applyAlignment="1">
      <alignment horizontal="center" vertical="center" wrapText="1"/>
    </xf>
    <xf numFmtId="164" fontId="17" fillId="0" borderId="24" xfId="6" applyNumberFormat="1" applyFont="1" applyBorder="1" applyAlignment="1">
      <alignment horizontal="center"/>
    </xf>
    <xf numFmtId="3" fontId="19" fillId="0" borderId="19" xfId="6" applyNumberFormat="1" applyFont="1" applyBorder="1" applyAlignment="1">
      <alignment vertical="center"/>
    </xf>
    <xf numFmtId="0" fontId="19" fillId="0" borderId="18" xfId="6" applyFont="1" applyBorder="1" applyAlignment="1">
      <alignment vertical="center"/>
    </xf>
    <xf numFmtId="2" fontId="19" fillId="0" borderId="18" xfId="6" applyNumberFormat="1" applyFont="1" applyBorder="1" applyAlignment="1">
      <alignment vertical="center"/>
    </xf>
    <xf numFmtId="3" fontId="19" fillId="0" borderId="20" xfId="6" applyNumberFormat="1" applyFont="1" applyBorder="1" applyAlignment="1">
      <alignment vertical="center"/>
    </xf>
    <xf numFmtId="0" fontId="19" fillId="0" borderId="15" xfId="6" applyFont="1" applyBorder="1" applyAlignment="1">
      <alignment vertical="center"/>
    </xf>
    <xf numFmtId="1" fontId="19" fillId="0" borderId="15" xfId="6" applyNumberFormat="1" applyFont="1" applyBorder="1" applyAlignment="1">
      <alignment vertical="center"/>
    </xf>
    <xf numFmtId="0" fontId="0" fillId="8" borderId="14" xfId="0" applyFill="1" applyBorder="1" applyAlignment="1">
      <alignment horizontal="center" vertical="center" wrapText="1"/>
    </xf>
    <xf numFmtId="14" fontId="0" fillId="0" borderId="0" xfId="0" applyNumberFormat="1" applyAlignment="1">
      <alignment horizontal="right"/>
    </xf>
    <xf numFmtId="165" fontId="7" fillId="4" borderId="0" xfId="4" applyNumberFormat="1" applyFont="1" applyFill="1" applyAlignment="1">
      <alignment horizontal="right" vertical="center" wrapText="1"/>
    </xf>
    <xf numFmtId="8" fontId="5" fillId="0" borderId="0" xfId="4" applyNumberFormat="1" applyFont="1" applyAlignment="1">
      <alignment horizontal="right" vertical="center"/>
    </xf>
    <xf numFmtId="169" fontId="5" fillId="0" borderId="0" xfId="4" applyNumberFormat="1" applyFont="1" applyAlignment="1">
      <alignment horizontal="right" vertical="center"/>
    </xf>
    <xf numFmtId="8" fontId="5" fillId="0" borderId="0" xfId="4" applyNumberFormat="1" applyFont="1" applyAlignment="1">
      <alignment horizontal="right"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2" fillId="0" borderId="14" xfId="0" applyFont="1" applyBorder="1" applyAlignment="1">
      <alignment horizontal="center" vertical="center"/>
    </xf>
    <xf numFmtId="0" fontId="0" fillId="0" borderId="0" xfId="0" applyAlignment="1">
      <alignment vertical="center" wrapText="1"/>
    </xf>
    <xf numFmtId="0" fontId="5" fillId="8" borderId="0" xfId="4" applyFont="1" applyFill="1" applyAlignment="1">
      <alignment horizontal="left"/>
    </xf>
    <xf numFmtId="2" fontId="0" fillId="0" borderId="14" xfId="0" applyNumberFormat="1" applyBorder="1" applyAlignment="1">
      <alignment horizontal="center" vertical="center" wrapText="1"/>
    </xf>
    <xf numFmtId="0" fontId="3" fillId="0" borderId="25" xfId="0" applyFont="1" applyBorder="1" applyAlignment="1">
      <alignment horizontal="center" vertical="center" wrapText="1"/>
    </xf>
    <xf numFmtId="0" fontId="3" fillId="0" borderId="25" xfId="0" applyFont="1" applyBorder="1" applyAlignment="1">
      <alignment horizontal="center" vertical="center"/>
    </xf>
    <xf numFmtId="169" fontId="0" fillId="0" borderId="14" xfId="0" applyNumberFormat="1" applyBorder="1" applyAlignment="1">
      <alignment horizontal="center"/>
    </xf>
    <xf numFmtId="44" fontId="5" fillId="8" borderId="0" xfId="4" applyNumberFormat="1" applyFont="1" applyFill="1" applyAlignment="1">
      <alignment horizontal="right" vertical="center" wrapText="1"/>
    </xf>
    <xf numFmtId="8" fontId="17" fillId="0" borderId="0" xfId="6" applyNumberFormat="1" applyFont="1"/>
    <xf numFmtId="0" fontId="0" fillId="0" borderId="14" xfId="0" applyBorder="1" applyAlignment="1">
      <alignment horizontal="center" vertical="center" wrapText="1"/>
    </xf>
    <xf numFmtId="0" fontId="0" fillId="0" borderId="14" xfId="0" applyBorder="1" applyAlignment="1">
      <alignment horizontal="center" vertical="center"/>
    </xf>
    <xf numFmtId="0" fontId="12" fillId="0" borderId="0" xfId="0" applyFont="1" applyAlignment="1">
      <alignment horizontal="center" vertical="center" wrapText="1"/>
    </xf>
    <xf numFmtId="0" fontId="0" fillId="14" borderId="0" xfId="0" applyFill="1" applyAlignment="1">
      <alignment horizontal="left" indent="1"/>
    </xf>
    <xf numFmtId="2" fontId="5" fillId="14" borderId="0" xfId="4" applyNumberFormat="1" applyFont="1" applyFill="1" applyAlignment="1">
      <alignment horizontal="right" vertical="center" wrapText="1"/>
    </xf>
    <xf numFmtId="0" fontId="0" fillId="14" borderId="0" xfId="0" applyFill="1"/>
    <xf numFmtId="165" fontId="5" fillId="14" borderId="0" xfId="4" applyNumberFormat="1" applyFont="1" applyFill="1" applyAlignment="1">
      <alignment horizontal="right" vertical="center" wrapText="1"/>
    </xf>
    <xf numFmtId="0" fontId="5" fillId="14" borderId="0" xfId="4" applyFont="1" applyFill="1" applyAlignment="1">
      <alignment horizontal="left" indent="1"/>
    </xf>
    <xf numFmtId="44" fontId="4" fillId="0" borderId="1" xfId="0" applyNumberFormat="1" applyFont="1" applyBorder="1" applyAlignment="1">
      <alignment horizontal="right" wrapText="1"/>
    </xf>
    <xf numFmtId="44" fontId="2" fillId="0" borderId="1" xfId="2" applyNumberFormat="1" applyFont="1" applyBorder="1" applyAlignment="1">
      <alignment horizontal="right" wrapText="1"/>
    </xf>
    <xf numFmtId="44" fontId="0" fillId="0" borderId="1" xfId="0" applyNumberFormat="1" applyBorder="1"/>
    <xf numFmtId="2" fontId="0" fillId="14" borderId="1" xfId="0" applyNumberFormat="1" applyFill="1" applyBorder="1"/>
    <xf numFmtId="44" fontId="5" fillId="0" borderId="1" xfId="4" applyNumberFormat="1" applyFont="1" applyBorder="1" applyAlignment="1">
      <alignment horizontal="right" vertical="center"/>
    </xf>
    <xf numFmtId="44" fontId="7" fillId="0" borderId="0" xfId="1" applyFont="1" applyBorder="1" applyAlignment="1">
      <alignment horizontal="right" vertical="center" wrapText="1"/>
    </xf>
    <xf numFmtId="0" fontId="0" fillId="14" borderId="0" xfId="0" applyFill="1" applyAlignment="1">
      <alignment horizontal="left"/>
    </xf>
    <xf numFmtId="8" fontId="5" fillId="0" borderId="0" xfId="1" applyNumberFormat="1" applyFont="1" applyFill="1" applyAlignment="1">
      <alignment horizontal="right" vertical="center"/>
    </xf>
    <xf numFmtId="0" fontId="37" fillId="0" borderId="0" xfId="0" applyFont="1" applyAlignment="1">
      <alignment horizontal="justify" vertical="center"/>
    </xf>
    <xf numFmtId="0" fontId="39" fillId="0" borderId="33" xfId="0" applyFont="1" applyBorder="1" applyAlignment="1">
      <alignment vertical="center" wrapText="1"/>
    </xf>
    <xf numFmtId="0" fontId="38" fillId="0" borderId="33" xfId="0" applyFont="1" applyBorder="1" applyAlignment="1">
      <alignment horizontal="justify" vertical="center" wrapText="1"/>
    </xf>
    <xf numFmtId="0" fontId="38" fillId="0" borderId="0" xfId="0" applyFont="1" applyAlignment="1">
      <alignment horizontal="justify" vertical="center"/>
    </xf>
    <xf numFmtId="0" fontId="40" fillId="0" borderId="0" xfId="0" applyFont="1" applyAlignment="1">
      <alignment vertical="center"/>
    </xf>
    <xf numFmtId="0" fontId="41" fillId="0" borderId="0" xfId="0" applyFont="1" applyAlignment="1">
      <alignment vertical="center"/>
    </xf>
    <xf numFmtId="0" fontId="38" fillId="0" borderId="0" xfId="0" applyFont="1"/>
    <xf numFmtId="44" fontId="43" fillId="0" borderId="0" xfId="1" applyFont="1" applyBorder="1" applyAlignment="1">
      <alignment horizontal="center" vertical="center"/>
    </xf>
    <xf numFmtId="44" fontId="43" fillId="0" borderId="0" xfId="1" applyFont="1" applyBorder="1" applyAlignment="1">
      <alignment vertical="center"/>
    </xf>
    <xf numFmtId="44" fontId="43" fillId="0" borderId="0" xfId="1" applyFont="1" applyAlignment="1">
      <alignment vertical="center"/>
    </xf>
    <xf numFmtId="0" fontId="45" fillId="0" borderId="0" xfId="0" applyFont="1" applyAlignment="1" applyProtection="1">
      <alignment horizontal="center" vertical="center" wrapText="1"/>
      <protection locked="0"/>
    </xf>
    <xf numFmtId="0" fontId="45" fillId="0" borderId="0" xfId="0" applyFont="1" applyAlignment="1">
      <alignment horizontal="center" vertical="center" wrapText="1"/>
    </xf>
    <xf numFmtId="0" fontId="48" fillId="0" borderId="0" xfId="0" applyFont="1" applyAlignment="1">
      <alignment horizontal="center" vertical="center" wrapText="1"/>
    </xf>
    <xf numFmtId="44" fontId="49" fillId="0" borderId="14" xfId="1" applyFont="1" applyFill="1" applyBorder="1" applyAlignment="1">
      <alignment horizontal="center" vertical="center" wrapText="1"/>
    </xf>
    <xf numFmtId="44" fontId="49" fillId="0" borderId="0" xfId="1" applyFont="1" applyFill="1" applyAlignment="1">
      <alignment horizontal="center" wrapText="1"/>
    </xf>
    <xf numFmtId="0" fontId="49" fillId="0" borderId="0" xfId="0" applyFont="1" applyAlignment="1">
      <alignment horizontal="center" wrapText="1"/>
    </xf>
    <xf numFmtId="0" fontId="49" fillId="0" borderId="14" xfId="0" applyFont="1" applyBorder="1" applyAlignment="1">
      <alignment horizontal="center" vertical="center" wrapText="1"/>
    </xf>
    <xf numFmtId="0" fontId="49" fillId="0" borderId="0" xfId="0" applyFont="1" applyAlignment="1">
      <alignment horizontal="center"/>
    </xf>
    <xf numFmtId="0" fontId="49" fillId="0" borderId="14" xfId="0" applyFont="1" applyBorder="1" applyAlignment="1">
      <alignment horizontal="center" wrapText="1"/>
    </xf>
    <xf numFmtId="0" fontId="38" fillId="0" borderId="0" xfId="0" applyFont="1" applyAlignment="1">
      <alignment horizontal="center"/>
    </xf>
    <xf numFmtId="44" fontId="38" fillId="0" borderId="14" xfId="1" applyFont="1" applyFill="1" applyBorder="1" applyAlignment="1">
      <alignment wrapText="1"/>
    </xf>
    <xf numFmtId="44" fontId="38" fillId="0" borderId="0" xfId="1" applyFont="1" applyFill="1" applyAlignment="1">
      <alignment horizontal="center" wrapText="1"/>
    </xf>
    <xf numFmtId="2" fontId="38" fillId="0" borderId="14" xfId="1" applyNumberFormat="1" applyFont="1" applyFill="1" applyBorder="1" applyAlignment="1">
      <alignment horizontal="center" wrapText="1"/>
    </xf>
    <xf numFmtId="0" fontId="38" fillId="0" borderId="0" xfId="0" applyFont="1" applyAlignment="1">
      <alignment horizontal="center" wrapText="1"/>
    </xf>
    <xf numFmtId="2" fontId="38" fillId="0" borderId="14" xfId="3" applyNumberFormat="1" applyFont="1" applyFill="1" applyBorder="1" applyAlignment="1">
      <alignment horizontal="center" wrapText="1"/>
    </xf>
    <xf numFmtId="165" fontId="38" fillId="0" borderId="14" xfId="0" applyNumberFormat="1" applyFont="1" applyBorder="1" applyAlignment="1">
      <alignment horizontal="center" wrapText="1"/>
    </xf>
    <xf numFmtId="169" fontId="38" fillId="0" borderId="14" xfId="0" applyNumberFormat="1" applyFont="1" applyBorder="1" applyAlignment="1">
      <alignment horizontal="center" wrapText="1"/>
    </xf>
    <xf numFmtId="44" fontId="38" fillId="0" borderId="14" xfId="0" applyNumberFormat="1" applyFont="1" applyBorder="1"/>
    <xf numFmtId="44" fontId="38" fillId="0" borderId="14" xfId="1" applyFont="1" applyFill="1" applyBorder="1" applyAlignment="1">
      <alignment horizontal="center" wrapText="1"/>
    </xf>
    <xf numFmtId="0" fontId="38" fillId="0" borderId="0" xfId="0" applyFont="1" applyAlignment="1">
      <alignment wrapText="1"/>
    </xf>
    <xf numFmtId="0" fontId="0" fillId="15" borderId="14" xfId="0" applyFill="1" applyBorder="1" applyAlignment="1">
      <alignment horizontal="center" vertical="center" wrapText="1"/>
    </xf>
    <xf numFmtId="0" fontId="50" fillId="15" borderId="14" xfId="4" applyFont="1" applyFill="1" applyBorder="1" applyAlignment="1">
      <alignment horizontal="center" vertical="center"/>
    </xf>
    <xf numFmtId="0" fontId="5" fillId="15" borderId="0" xfId="4" applyFont="1" applyFill="1" applyAlignment="1">
      <alignment horizontal="left" indent="1"/>
    </xf>
    <xf numFmtId="2" fontId="5" fillId="15" borderId="1" xfId="4" applyNumberFormat="1" applyFont="1" applyFill="1" applyBorder="1" applyAlignment="1">
      <alignment horizontal="right" vertical="center"/>
    </xf>
    <xf numFmtId="0" fontId="5" fillId="15" borderId="0" xfId="4" applyFont="1" applyFill="1" applyAlignment="1">
      <alignment horizontal="left" vertical="center" indent="2"/>
    </xf>
    <xf numFmtId="165" fontId="5" fillId="15" borderId="0" xfId="4" applyNumberFormat="1" applyFont="1" applyFill="1" applyAlignment="1">
      <alignment horizontal="right" vertical="center" wrapText="1"/>
    </xf>
    <xf numFmtId="0" fontId="5" fillId="15" borderId="0" xfId="4" applyFont="1" applyFill="1" applyAlignment="1">
      <alignment horizontal="left" vertical="center" wrapText="1" indent="1"/>
    </xf>
    <xf numFmtId="2" fontId="5" fillId="15" borderId="0" xfId="4" applyNumberFormat="1" applyFont="1" applyFill="1" applyAlignment="1">
      <alignment horizontal="right" vertical="center"/>
    </xf>
    <xf numFmtId="0" fontId="5" fillId="15" borderId="0" xfId="4" applyFont="1" applyFill="1" applyAlignment="1">
      <alignment horizontal="left" vertical="center" indent="1"/>
    </xf>
    <xf numFmtId="2" fontId="4" fillId="15" borderId="0" xfId="0" applyNumberFormat="1" applyFont="1" applyFill="1" applyAlignment="1">
      <alignment wrapText="1"/>
    </xf>
    <xf numFmtId="0" fontId="5" fillId="15" borderId="0" xfId="4" applyFont="1" applyFill="1" applyAlignment="1">
      <alignment horizontal="left" vertical="center"/>
    </xf>
    <xf numFmtId="0" fontId="5" fillId="14" borderId="0" xfId="4" applyFont="1" applyFill="1" applyAlignment="1">
      <alignment horizontal="left" vertical="center" indent="1"/>
    </xf>
    <xf numFmtId="44" fontId="5" fillId="15" borderId="0" xfId="4" applyNumberFormat="1" applyFont="1" applyFill="1" applyAlignment="1">
      <alignment horizontal="right" vertical="center" wrapText="1"/>
    </xf>
    <xf numFmtId="2" fontId="5" fillId="15" borderId="0" xfId="4" applyNumberFormat="1" applyFont="1" applyFill="1" applyAlignment="1">
      <alignment horizontal="right" vertical="center" wrapText="1"/>
    </xf>
    <xf numFmtId="0" fontId="5" fillId="7" borderId="12" xfId="4" applyFont="1" applyFill="1" applyBorder="1" applyAlignment="1">
      <alignment horizontal="left" vertical="center"/>
    </xf>
    <xf numFmtId="0" fontId="5" fillId="7" borderId="6" xfId="4" applyFont="1" applyFill="1" applyBorder="1" applyAlignment="1">
      <alignment horizontal="right"/>
    </xf>
    <xf numFmtId="0" fontId="5" fillId="7" borderId="13" xfId="4" applyFont="1" applyFill="1" applyBorder="1" applyAlignment="1">
      <alignment horizontal="right"/>
    </xf>
    <xf numFmtId="0" fontId="0" fillId="0" borderId="14" xfId="0" applyBorder="1" applyAlignment="1">
      <alignment horizontal="center" wrapText="1"/>
    </xf>
    <xf numFmtId="0" fontId="5" fillId="8" borderId="0" xfId="4" applyFont="1" applyFill="1" applyAlignment="1">
      <alignment horizontal="left" indent="2"/>
    </xf>
    <xf numFmtId="2" fontId="5" fillId="8" borderId="1" xfId="4" applyNumberFormat="1" applyFont="1" applyFill="1" applyBorder="1" applyAlignment="1">
      <alignment horizontal="right" vertical="center"/>
    </xf>
    <xf numFmtId="165" fontId="7" fillId="8" borderId="0" xfId="4" applyNumberFormat="1" applyFont="1" applyFill="1" applyAlignment="1">
      <alignment horizontal="right" vertical="center" wrapText="1"/>
    </xf>
    <xf numFmtId="2" fontId="7" fillId="8" borderId="0" xfId="4" applyNumberFormat="1" applyFont="1" applyFill="1" applyAlignment="1">
      <alignment horizontal="right" vertical="center" wrapText="1"/>
    </xf>
    <xf numFmtId="0" fontId="5" fillId="8" borderId="0" xfId="4" applyFont="1" applyFill="1" applyAlignment="1">
      <alignment horizontal="left" vertical="center" indent="1"/>
    </xf>
    <xf numFmtId="0" fontId="1" fillId="0" borderId="0" xfId="0" applyFont="1" applyAlignment="1">
      <alignment vertical="center" wrapText="1"/>
    </xf>
    <xf numFmtId="44" fontId="38" fillId="0" borderId="0" xfId="1" applyFont="1" applyFill="1" applyBorder="1" applyAlignment="1">
      <alignment horizontal="center" wrapText="1"/>
    </xf>
    <xf numFmtId="2" fontId="38" fillId="0" borderId="0" xfId="1" applyNumberFormat="1" applyFont="1" applyFill="1" applyBorder="1" applyAlignment="1">
      <alignment horizontal="center" wrapText="1"/>
    </xf>
    <xf numFmtId="167" fontId="38" fillId="0" borderId="0" xfId="0" applyNumberFormat="1" applyFont="1" applyAlignment="1">
      <alignment horizontal="center" wrapText="1"/>
    </xf>
    <xf numFmtId="165" fontId="38" fillId="0" borderId="0" xfId="0" applyNumberFormat="1" applyFont="1" applyAlignment="1">
      <alignment horizontal="center" wrapText="1"/>
    </xf>
    <xf numFmtId="169" fontId="38" fillId="0" borderId="0" xfId="0" applyNumberFormat="1" applyFont="1" applyAlignment="1">
      <alignment horizontal="center" wrapText="1"/>
    </xf>
    <xf numFmtId="44" fontId="38" fillId="0" borderId="0" xfId="0" applyNumberFormat="1" applyFont="1"/>
    <xf numFmtId="44" fontId="52" fillId="0" borderId="0" xfId="4" applyNumberFormat="1" applyFont="1" applyAlignment="1">
      <alignment horizontal="right" vertical="center"/>
    </xf>
    <xf numFmtId="0" fontId="36" fillId="0" borderId="12" xfId="0" applyFont="1" applyBorder="1" applyAlignment="1">
      <alignment horizontal="center" vertical="center"/>
    </xf>
    <xf numFmtId="0" fontId="36" fillId="0" borderId="6" xfId="0" applyFont="1" applyBorder="1" applyAlignment="1">
      <alignment horizontal="center" vertical="center"/>
    </xf>
    <xf numFmtId="0" fontId="36" fillId="0" borderId="13" xfId="0" applyFont="1" applyBorder="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0" borderId="5" xfId="0" applyFont="1" applyBorder="1" applyAlignment="1">
      <alignment horizontal="center" vertical="center"/>
    </xf>
    <xf numFmtId="0" fontId="38" fillId="0" borderId="0" xfId="0" applyFont="1" applyAlignment="1">
      <alignment vertical="center" wrapText="1"/>
    </xf>
    <xf numFmtId="0" fontId="38" fillId="0" borderId="0" xfId="0" applyFont="1" applyAlignment="1">
      <alignment horizontal="left" vertical="center" wrapText="1"/>
    </xf>
    <xf numFmtId="0" fontId="3" fillId="15" borderId="17" xfId="0" applyFont="1" applyFill="1" applyBorder="1" applyAlignment="1">
      <alignment horizontal="center" vertical="center"/>
    </xf>
    <xf numFmtId="0" fontId="3" fillId="15"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6" xfId="0" applyFont="1" applyFill="1" applyBorder="1" applyAlignment="1">
      <alignment horizontal="center" vertical="center"/>
    </xf>
    <xf numFmtId="0" fontId="12" fillId="0" borderId="0" xfId="0" applyFont="1" applyAlignment="1">
      <alignment horizontal="center" vertical="center" wrapText="1"/>
    </xf>
    <xf numFmtId="0" fontId="3" fillId="4" borderId="14" xfId="0" applyFont="1" applyFill="1" applyBorder="1" applyAlignment="1">
      <alignment horizontal="center" vertical="center" wrapText="1"/>
    </xf>
    <xf numFmtId="14" fontId="0" fillId="0" borderId="0" xfId="0" applyNumberFormat="1" applyAlignment="1">
      <alignment horizontal="center" vertical="center" wrapText="1"/>
    </xf>
    <xf numFmtId="0" fontId="1" fillId="0" borderId="1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3" xfId="0" applyFont="1" applyBorder="1" applyAlignment="1">
      <alignment horizontal="center" vertical="center" wrapText="1"/>
    </xf>
    <xf numFmtId="0" fontId="0" fillId="0" borderId="14" xfId="0" applyBorder="1" applyAlignment="1">
      <alignment horizontal="center" vertical="center" wrapText="1"/>
    </xf>
    <xf numFmtId="0" fontId="13" fillId="0" borderId="17"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16" xfId="0" applyFont="1" applyBorder="1" applyAlignment="1">
      <alignment horizontal="center" vertical="center" wrapText="1"/>
    </xf>
    <xf numFmtId="0" fontId="3" fillId="8" borderId="17" xfId="0" applyFont="1" applyFill="1" applyBorder="1" applyAlignment="1">
      <alignment horizontal="center" vertical="center"/>
    </xf>
    <xf numFmtId="0" fontId="3" fillId="8" borderId="16" xfId="0" applyFont="1" applyFill="1" applyBorder="1" applyAlignment="1">
      <alignment horizontal="center" vertical="center"/>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14" fontId="0" fillId="2" borderId="17" xfId="0" applyNumberFormat="1" applyFill="1" applyBorder="1" applyAlignment="1">
      <alignment horizontal="center" vertical="center" wrapText="1"/>
    </xf>
    <xf numFmtId="0" fontId="0" fillId="2" borderId="16" xfId="0" applyFill="1" applyBorder="1" applyAlignment="1">
      <alignment horizontal="center" vertical="center" wrapText="1"/>
    </xf>
    <xf numFmtId="14" fontId="0" fillId="8" borderId="17" xfId="0" applyNumberFormat="1" applyFill="1" applyBorder="1" applyAlignment="1">
      <alignment horizontal="center" vertical="center" wrapText="1"/>
    </xf>
    <xf numFmtId="14" fontId="0" fillId="8" borderId="16" xfId="0" applyNumberFormat="1" applyFill="1" applyBorder="1" applyAlignment="1">
      <alignment horizontal="center" vertical="center" wrapText="1"/>
    </xf>
    <xf numFmtId="14" fontId="5" fillId="4" borderId="17" xfId="0" applyNumberFormat="1" applyFont="1" applyFill="1" applyBorder="1" applyAlignment="1">
      <alignment horizontal="center" vertical="center" wrapText="1"/>
    </xf>
    <xf numFmtId="14" fontId="5" fillId="4" borderId="16" xfId="0" applyNumberFormat="1" applyFont="1" applyFill="1" applyBorder="1" applyAlignment="1">
      <alignment horizontal="center" vertical="center" wrapText="1"/>
    </xf>
    <xf numFmtId="14" fontId="0" fillId="15" borderId="17" xfId="0" applyNumberFormat="1" applyFill="1" applyBorder="1" applyAlignment="1">
      <alignment horizontal="center" vertical="center" wrapText="1"/>
    </xf>
    <xf numFmtId="14" fontId="0" fillId="15" borderId="16" xfId="0" applyNumberFormat="1" applyFill="1" applyBorder="1" applyAlignment="1">
      <alignment horizontal="center" vertical="center" wrapText="1"/>
    </xf>
    <xf numFmtId="14" fontId="0" fillId="0" borderId="14" xfId="0" applyNumberFormat="1" applyBorder="1" applyAlignment="1">
      <alignment horizontal="center" wrapText="1"/>
    </xf>
    <xf numFmtId="0" fontId="3" fillId="13" borderId="30" xfId="11" applyFont="1" applyFill="1" applyBorder="1" applyAlignment="1">
      <alignment horizontal="center" vertical="center"/>
    </xf>
    <xf numFmtId="0" fontId="3" fillId="13" borderId="31" xfId="11" applyFont="1" applyFill="1" applyBorder="1" applyAlignment="1">
      <alignment horizontal="center" vertical="center"/>
    </xf>
    <xf numFmtId="165" fontId="0" fillId="0" borderId="19" xfId="0" applyNumberFormat="1" applyBorder="1" applyAlignment="1">
      <alignment horizontal="center" vertical="center"/>
    </xf>
    <xf numFmtId="165" fontId="0" fillId="0" borderId="18" xfId="0" applyNumberFormat="1" applyBorder="1" applyAlignment="1">
      <alignment horizontal="center" vertical="center"/>
    </xf>
    <xf numFmtId="165" fontId="0" fillId="0" borderId="20" xfId="0" applyNumberFormat="1" applyBorder="1" applyAlignment="1">
      <alignment horizontal="center" vertical="center"/>
    </xf>
    <xf numFmtId="165" fontId="0" fillId="0" borderId="15" xfId="0" applyNumberFormat="1" applyBorder="1" applyAlignment="1">
      <alignment horizontal="center" vertical="center"/>
    </xf>
    <xf numFmtId="0" fontId="34" fillId="10" borderId="14" xfId="9" applyBorder="1" applyAlignment="1">
      <alignment horizontal="center" vertical="center"/>
    </xf>
    <xf numFmtId="0" fontId="33" fillId="9" borderId="14" xfId="8" applyBorder="1" applyAlignment="1">
      <alignment horizontal="center" vertical="center"/>
    </xf>
    <xf numFmtId="0" fontId="35" fillId="11" borderId="32" xfId="10" applyBorder="1" applyAlignment="1">
      <alignment horizontal="center" vertical="center"/>
    </xf>
    <xf numFmtId="0" fontId="27" fillId="0" borderId="0" xfId="4" applyFont="1" applyAlignment="1">
      <alignment horizontal="left" vertical="center" wrapText="1"/>
    </xf>
    <xf numFmtId="0" fontId="7" fillId="0" borderId="0" xfId="4" applyFont="1" applyAlignment="1">
      <alignment horizontal="center" vertical="center" wrapText="1"/>
    </xf>
    <xf numFmtId="0" fontId="27" fillId="0" borderId="0" xfId="4" applyFont="1" applyAlignment="1">
      <alignment horizontal="left" vertical="top" wrapText="1"/>
    </xf>
    <xf numFmtId="0" fontId="5" fillId="3" borderId="0" xfId="4" applyFont="1" applyFill="1" applyAlignment="1">
      <alignment horizontal="left" vertical="center"/>
    </xf>
    <xf numFmtId="44" fontId="15" fillId="0" borderId="0" xfId="1" applyFont="1" applyAlignment="1">
      <alignment horizontal="left" vertical="top" wrapText="1"/>
    </xf>
    <xf numFmtId="0" fontId="9" fillId="0" borderId="0" xfId="4" applyFont="1" applyAlignment="1">
      <alignment horizontal="left" vertical="center" wrapText="1"/>
    </xf>
    <xf numFmtId="0" fontId="7" fillId="0" borderId="12" xfId="4" applyFont="1" applyBorder="1" applyAlignment="1">
      <alignment horizontal="center" vertical="center" wrapText="1"/>
    </xf>
    <xf numFmtId="0" fontId="7" fillId="0" borderId="13" xfId="4" applyFont="1" applyBorder="1" applyAlignment="1">
      <alignment horizontal="center" vertical="center" wrapText="1"/>
    </xf>
    <xf numFmtId="0" fontId="7" fillId="0" borderId="3" xfId="4" applyFont="1" applyBorder="1" applyAlignment="1">
      <alignment horizontal="center" vertical="center" wrapText="1"/>
    </xf>
    <xf numFmtId="0" fontId="7" fillId="0" borderId="5" xfId="4" applyFont="1" applyBorder="1" applyAlignment="1">
      <alignment horizontal="center" vertical="center" wrapText="1"/>
    </xf>
    <xf numFmtId="0" fontId="27" fillId="0" borderId="0" xfId="4" applyFont="1" applyAlignment="1">
      <alignment horizontal="center" vertical="top" wrapText="1"/>
    </xf>
    <xf numFmtId="44" fontId="11" fillId="0" borderId="0" xfId="1" applyFont="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2" fillId="0" borderId="0" xfId="0" applyFont="1" applyAlignment="1">
      <alignment horizontal="center" vertical="center"/>
    </xf>
    <xf numFmtId="44" fontId="2" fillId="0" borderId="0" xfId="1" applyFont="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3" xfId="0" applyFont="1" applyFill="1" applyBorder="1" applyAlignment="1">
      <alignment horizontal="center" vertical="center" wrapText="1"/>
    </xf>
    <xf numFmtId="2" fontId="0" fillId="2" borderId="14" xfId="0" applyNumberFormat="1" applyFill="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2" fontId="0" fillId="2" borderId="14" xfId="0" applyNumberFormat="1" applyFill="1" applyBorder="1" applyAlignment="1">
      <alignment horizontal="center" vertical="center"/>
    </xf>
    <xf numFmtId="44" fontId="11" fillId="0" borderId="9" xfId="1" applyFont="1" applyBorder="1" applyAlignment="1">
      <alignment horizontal="center" vertical="center"/>
    </xf>
    <xf numFmtId="44" fontId="11" fillId="0" borderId="10" xfId="1" applyFont="1" applyBorder="1" applyAlignment="1">
      <alignment horizontal="center" vertical="center"/>
    </xf>
    <xf numFmtId="44" fontId="11" fillId="0" borderId="11" xfId="1" applyFont="1" applyBorder="1" applyAlignment="1">
      <alignment horizontal="center" vertical="center"/>
    </xf>
    <xf numFmtId="0" fontId="0" fillId="0" borderId="25" xfId="0" applyBorder="1" applyAlignment="1">
      <alignment horizontal="center" vertical="center" wrapText="1"/>
    </xf>
    <xf numFmtId="0" fontId="30" fillId="0" borderId="9" xfId="0" applyFont="1" applyBorder="1" applyAlignment="1">
      <alignment horizontal="center"/>
    </xf>
    <xf numFmtId="0" fontId="30" fillId="0" borderId="11" xfId="0" applyFont="1" applyBorder="1" applyAlignment="1">
      <alignment horizontal="center"/>
    </xf>
    <xf numFmtId="0" fontId="7" fillId="0" borderId="22" xfId="4" applyFont="1" applyBorder="1" applyAlignment="1">
      <alignment horizontal="center" vertical="center" wrapText="1"/>
    </xf>
    <xf numFmtId="0" fontId="7" fillId="0" borderId="23" xfId="4" applyFont="1" applyBorder="1" applyAlignment="1">
      <alignment horizontal="center" vertic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7" fillId="0" borderId="4" xfId="4" applyFont="1" applyBorder="1" applyAlignment="1">
      <alignment horizontal="center" vertical="center" wrapText="1"/>
    </xf>
    <xf numFmtId="0" fontId="5" fillId="3" borderId="12" xfId="4" applyFont="1" applyFill="1" applyBorder="1" applyAlignment="1">
      <alignment horizontal="left" vertical="center"/>
    </xf>
    <xf numFmtId="0" fontId="5" fillId="3" borderId="13" xfId="4" applyFont="1" applyFill="1" applyBorder="1" applyAlignment="1">
      <alignment horizontal="left" vertical="center"/>
    </xf>
    <xf numFmtId="44" fontId="47" fillId="0" borderId="0" xfId="1" applyFont="1" applyFill="1" applyBorder="1" applyAlignment="1">
      <alignment horizontal="center" vertical="center" wrapText="1"/>
    </xf>
    <xf numFmtId="44" fontId="42" fillId="0" borderId="9" xfId="1" applyFont="1" applyBorder="1" applyAlignment="1">
      <alignment horizontal="center" vertical="center"/>
    </xf>
    <xf numFmtId="44" fontId="42" fillId="0" borderId="10" xfId="1" applyFont="1" applyBorder="1" applyAlignment="1">
      <alignment horizontal="center" vertical="center"/>
    </xf>
    <xf numFmtId="44" fontId="42" fillId="0" borderId="11" xfId="1" applyFont="1" applyBorder="1" applyAlignment="1">
      <alignment horizontal="center" vertical="center"/>
    </xf>
    <xf numFmtId="44" fontId="42" fillId="0" borderId="0" xfId="1" applyFont="1" applyBorder="1" applyAlignment="1">
      <alignment horizontal="left" vertical="center"/>
    </xf>
    <xf numFmtId="0" fontId="44" fillId="0" borderId="0" xfId="0" applyFont="1" applyAlignment="1" applyProtection="1">
      <alignment vertical="center" wrapText="1"/>
      <protection locked="0"/>
    </xf>
    <xf numFmtId="0" fontId="46" fillId="0" borderId="12" xfId="0" applyFont="1" applyBorder="1" applyAlignment="1" applyProtection="1">
      <alignment horizontal="center" vertical="center" wrapText="1"/>
      <protection locked="0"/>
    </xf>
    <xf numFmtId="0" fontId="46" fillId="0" borderId="13" xfId="0" applyFont="1" applyBorder="1" applyAlignment="1" applyProtection="1">
      <alignment horizontal="center" vertical="center" wrapText="1"/>
      <protection locked="0"/>
    </xf>
    <xf numFmtId="0" fontId="46" fillId="0" borderId="3" xfId="0" applyFont="1" applyBorder="1" applyAlignment="1" applyProtection="1">
      <alignment horizontal="center" vertical="center" wrapText="1"/>
      <protection locked="0"/>
    </xf>
    <xf numFmtId="0" fontId="46" fillId="0" borderId="5" xfId="0" applyFont="1" applyBorder="1" applyAlignment="1" applyProtection="1">
      <alignment horizontal="center" vertical="center" wrapText="1"/>
      <protection locked="0"/>
    </xf>
    <xf numFmtId="0" fontId="45" fillId="0" borderId="12"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6" fillId="0" borderId="6" xfId="0" applyFont="1" applyBorder="1" applyAlignment="1" applyProtection="1">
      <alignment horizontal="center" vertical="center" wrapText="1"/>
      <protection locked="0"/>
    </xf>
    <xf numFmtId="0" fontId="46" fillId="0" borderId="4" xfId="0" applyFont="1" applyBorder="1" applyAlignment="1" applyProtection="1">
      <alignment horizontal="center" vertical="center" wrapText="1"/>
      <protection locked="0"/>
    </xf>
    <xf numFmtId="0" fontId="45" fillId="0" borderId="22" xfId="0" applyFont="1" applyBorder="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45" fillId="0" borderId="23"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4" xfId="0" applyFont="1" applyBorder="1" applyAlignment="1" applyProtection="1">
      <alignment horizontal="center" vertical="center" wrapText="1"/>
      <protection locked="0"/>
    </xf>
    <xf numFmtId="0" fontId="45" fillId="0" borderId="5" xfId="0" applyFont="1" applyBorder="1" applyAlignment="1" applyProtection="1">
      <alignment horizontal="center" vertical="center" wrapText="1"/>
      <protection locked="0"/>
    </xf>
    <xf numFmtId="0" fontId="13" fillId="0" borderId="9" xfId="0" applyFont="1" applyBorder="1" applyAlignment="1">
      <alignment horizontal="center"/>
    </xf>
    <xf numFmtId="0" fontId="13" fillId="0" borderId="11" xfId="0" applyFont="1" applyBorder="1" applyAlignment="1">
      <alignment horizontal="center"/>
    </xf>
    <xf numFmtId="0" fontId="7" fillId="3" borderId="12" xfId="4" applyFont="1" applyFill="1" applyBorder="1" applyAlignment="1">
      <alignment horizontal="left" vertical="center"/>
    </xf>
    <xf numFmtId="0" fontId="7" fillId="3" borderId="13" xfId="4" applyFont="1" applyFill="1" applyBorder="1" applyAlignment="1">
      <alignment horizontal="left" vertical="center"/>
    </xf>
    <xf numFmtId="0" fontId="27" fillId="0" borderId="7" xfId="4" applyFont="1" applyBorder="1" applyAlignment="1">
      <alignment horizontal="center" vertical="top" wrapText="1"/>
    </xf>
    <xf numFmtId="0" fontId="27" fillId="0" borderId="27" xfId="4" applyFont="1" applyBorder="1" applyAlignment="1">
      <alignment horizontal="center" vertical="top" wrapText="1"/>
    </xf>
    <xf numFmtId="0" fontId="27" fillId="0" borderId="8" xfId="4" applyFont="1" applyBorder="1" applyAlignment="1">
      <alignment horizontal="center" vertical="top" wrapText="1"/>
    </xf>
    <xf numFmtId="0" fontId="7" fillId="7" borderId="12" xfId="4" applyFont="1" applyFill="1" applyBorder="1" applyAlignment="1">
      <alignment horizontal="left" vertical="center"/>
    </xf>
    <xf numFmtId="0" fontId="7" fillId="7" borderId="13" xfId="4" applyFont="1" applyFill="1" applyBorder="1" applyAlignment="1">
      <alignment horizontal="left" vertical="center"/>
    </xf>
    <xf numFmtId="0" fontId="5" fillId="7" borderId="12" xfId="4" applyFont="1" applyFill="1" applyBorder="1" applyAlignment="1">
      <alignment horizontal="left" vertical="center"/>
    </xf>
    <xf numFmtId="0" fontId="5" fillId="7" borderId="13" xfId="4" applyFont="1" applyFill="1" applyBorder="1" applyAlignment="1">
      <alignment horizontal="left" vertical="center"/>
    </xf>
  </cellXfs>
  <cellStyles count="12">
    <cellStyle name="Comma" xfId="2" builtinId="3"/>
    <cellStyle name="Comma 2" xfId="5" xr:uid="{00000000-0005-0000-0000-000001000000}"/>
    <cellStyle name="Currency" xfId="1" builtinId="4"/>
    <cellStyle name="Currency 2" xfId="7" xr:uid="{00000000-0005-0000-0000-000003000000}"/>
    <cellStyle name="Good" xfId="8" builtinId="26"/>
    <cellStyle name="Input" xfId="10" builtinId="20"/>
    <cellStyle name="Neutral" xfId="9" builtinId="28"/>
    <cellStyle name="Normal" xfId="0" builtinId="0"/>
    <cellStyle name="Normal 2" xfId="4" xr:uid="{00000000-0005-0000-0000-000008000000}"/>
    <cellStyle name="Normal 3" xfId="6" xr:uid="{00000000-0005-0000-0000-000009000000}"/>
    <cellStyle name="Note" xfId="11" builtinId="1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231742</xdr:colOff>
      <xdr:row>0</xdr:row>
      <xdr:rowOff>141763</xdr:rowOff>
    </xdr:from>
    <xdr:ext cx="10293383" cy="848837"/>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841342" y="141763"/>
              <a:ext cx="10293383" cy="848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lang="en-US" sz="1800" b="0" i="1">
                        <a:latin typeface="Cambria Math" panose="02040503050406030204" pitchFamily="18" charset="0"/>
                      </a:rPr>
                      <m:t>𝑆𝐶</m:t>
                    </m:r>
                    <m:r>
                      <a:rPr lang="en-US" sz="1800" b="0" i="1">
                        <a:latin typeface="Cambria Math" panose="02040503050406030204" pitchFamily="18" charset="0"/>
                      </a:rPr>
                      <m:t> </m:t>
                    </m:r>
                    <m:r>
                      <a:rPr lang="en-US" sz="1800" b="0" i="1">
                        <a:latin typeface="Cambria Math" panose="02040503050406030204" pitchFamily="18" charset="0"/>
                      </a:rPr>
                      <m:t>𝑀𝑖𝑙𝑙𝑎𝑔𝑒</m:t>
                    </m:r>
                    <m:r>
                      <a:rPr lang="en-US" sz="1800" b="0" i="1">
                        <a:latin typeface="Cambria Math" panose="02040503050406030204" pitchFamily="18" charset="0"/>
                      </a:rPr>
                      <m:t> </m:t>
                    </m:r>
                    <m:r>
                      <a:rPr lang="en-US" sz="1800" b="0" i="1">
                        <a:latin typeface="Cambria Math" panose="02040503050406030204" pitchFamily="18" charset="0"/>
                      </a:rPr>
                      <m:t>𝑅𝑎𝑡𝑒</m:t>
                    </m:r>
                    <m:r>
                      <a:rPr lang="en-US" sz="1800" b="0" i="1">
                        <a:latin typeface="Cambria Math" panose="02040503050406030204" pitchFamily="18" charset="0"/>
                      </a:rPr>
                      <m:t>=</m:t>
                    </m:r>
                    <m:r>
                      <a:rPr lang="en-US" sz="1800" b="0" i="1">
                        <a:latin typeface="Cambria Math" panose="02040503050406030204" pitchFamily="18" charset="0"/>
                      </a:rPr>
                      <m:t>𝐴𝑠𝑠𝑒𝑠𝑠𝑚𝑒𝑛𝑡</m:t>
                    </m:r>
                    <m:r>
                      <a:rPr lang="en-US" sz="1800" b="0" i="1">
                        <a:latin typeface="Cambria Math" panose="02040503050406030204" pitchFamily="18" charset="0"/>
                      </a:rPr>
                      <m:t> </m:t>
                    </m:r>
                    <m:r>
                      <a:rPr lang="en-US" sz="1800" b="0" i="1">
                        <a:latin typeface="Cambria Math" panose="02040503050406030204" pitchFamily="18" charset="0"/>
                      </a:rPr>
                      <m:t>𝑅𝑎𝑡𝑖𝑜</m:t>
                    </m:r>
                    <m:r>
                      <a:rPr lang="en-US" sz="1800" b="0" i="1">
                        <a:latin typeface="Cambria Math" panose="02040503050406030204" pitchFamily="18" charset="0"/>
                      </a:rPr>
                      <m:t> </m:t>
                    </m:r>
                    <m:r>
                      <a:rPr lang="en-US" sz="1800" b="0" i="1">
                        <a:latin typeface="Cambria Math" panose="02040503050406030204" pitchFamily="18" charset="0"/>
                      </a:rPr>
                      <m:t>𝐸𝑞𝑢𝑎𝑙𝑖𝑧𝑎𝑡𝑖𝑜𝑛</m:t>
                    </m:r>
                    <m:r>
                      <a:rPr lang="en-US" sz="1800" b="0" i="1">
                        <a:latin typeface="Cambria Math" panose="02040503050406030204" pitchFamily="18" charset="0"/>
                      </a:rPr>
                      <m:t> ∗</m:t>
                    </m:r>
                    <m:r>
                      <a:rPr lang="en-US" sz="1800" b="0" i="1">
                        <a:latin typeface="Cambria Math" panose="02040503050406030204" pitchFamily="18" charset="0"/>
                      </a:rPr>
                      <m:t>𝐸𝑞𝑢𝑎𝑙𝑖𝑧𝑎𝑡𝑖𝑜𝑛</m:t>
                    </m:r>
                    <m:r>
                      <a:rPr lang="en-US" sz="1800" b="0" i="1">
                        <a:latin typeface="Cambria Math" panose="02040503050406030204" pitchFamily="18" charset="0"/>
                      </a:rPr>
                      <m:t> </m:t>
                    </m:r>
                    <m:r>
                      <a:rPr lang="en-US" sz="1800" b="0" i="1">
                        <a:latin typeface="Cambria Math" panose="02040503050406030204" pitchFamily="18" charset="0"/>
                      </a:rPr>
                      <m:t>𝐹𝑎𝑐𝑡𝑜𝑟</m:t>
                    </m:r>
                    <m:r>
                      <a:rPr lang="en-US" sz="1800" b="0" i="1">
                        <a:latin typeface="Cambria Math" panose="02040503050406030204" pitchFamily="18" charset="0"/>
                      </a:rPr>
                      <m:t> ∗</m:t>
                    </m:r>
                    <m:r>
                      <a:rPr lang="en-US" sz="1800" b="0" i="1">
                        <a:latin typeface="Cambria Math" panose="02040503050406030204" pitchFamily="18" charset="0"/>
                      </a:rPr>
                      <m:t>𝐴𝑣𝑒𝑟𝑎𝑔𝑒</m:t>
                    </m:r>
                    <m:r>
                      <a:rPr lang="en-US" sz="1800" b="0" i="1">
                        <a:latin typeface="Cambria Math" panose="02040503050406030204" pitchFamily="18" charset="0"/>
                      </a:rPr>
                      <m:t> </m:t>
                    </m:r>
                    <m:r>
                      <a:rPr lang="en-US" sz="1800" b="0" i="1">
                        <a:latin typeface="Cambria Math" panose="02040503050406030204" pitchFamily="18" charset="0"/>
                      </a:rPr>
                      <m:t>𝑀𝑖𝑙𝑙𝑎𝑔𝑒</m:t>
                    </m:r>
                    <m:r>
                      <a:rPr lang="en-US" sz="1800" b="0" i="1">
                        <a:latin typeface="Cambria Math" panose="02040503050406030204" pitchFamily="18" charset="0"/>
                      </a:rPr>
                      <m:t> </m:t>
                    </m:r>
                    <m:r>
                      <a:rPr lang="en-US" sz="1800" b="0" i="1">
                        <a:latin typeface="Cambria Math" panose="02040503050406030204" pitchFamily="18" charset="0"/>
                      </a:rPr>
                      <m:t>𝑅𝑎𝑡𝑒</m:t>
                    </m:r>
                  </m:oMath>
                </m:oMathPara>
              </a14:m>
              <a:endParaRPr lang="en-US" sz="1800" b="0"/>
            </a:p>
            <a:p>
              <a:r>
                <a:rPr lang="en-US" sz="1800"/>
                <a:t>			</a:t>
              </a:r>
              <a:r>
                <a:rPr lang="en-US" sz="1800" b="0" i="1">
                  <a:solidFill>
                    <a:schemeClr val="tx1"/>
                  </a:solidFill>
                  <a:latin typeface="Cambria Math" panose="02040503050406030204" pitchFamily="18" charset="0"/>
                  <a:ea typeface="+mn-ea"/>
                  <a:cs typeface="+mn-cs"/>
                </a:rPr>
                <a:t>0.95 * 0.080 * Average Millage Rate</a:t>
              </a:r>
            </a:p>
          </xdr:txBody>
        </xdr:sp>
      </mc:Choice>
      <mc:Fallback xmlns="">
        <xdr:sp macro="" textlink="">
          <xdr:nvSpPr>
            <xdr:cNvPr id="2" name="TextBox 1"/>
            <xdr:cNvSpPr txBox="1"/>
          </xdr:nvSpPr>
          <xdr:spPr>
            <a:xfrm>
              <a:off x="841342" y="141763"/>
              <a:ext cx="10293383" cy="848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US" sz="1800" b="0" i="0">
                  <a:latin typeface="Cambria Math" panose="02040503050406030204" pitchFamily="18" charset="0"/>
                </a:rPr>
                <a:t>𝑆𝐶 𝑀𝑖𝑙𝑙𝑎𝑔𝑒 𝑅𝑎𝑡𝑒=𝐴𝑠𝑠𝑒𝑠𝑠𝑚𝑒𝑛𝑡 𝑅𝑎𝑡𝑖𝑜 𝐸𝑞𝑢𝑎𝑙𝑖𝑧𝑎𝑡𝑖𝑜𝑛 ∗𝐸𝑞𝑢𝑎𝑙𝑖𝑧𝑎𝑡𝑖𝑜𝑛 𝐹𝑎𝑐𝑡𝑜𝑟 ∗𝐴𝑣𝑒𝑟𝑎𝑔𝑒 𝑀𝑖𝑙𝑙𝑎𝑔𝑒 𝑅𝑎𝑡𝑒</a:t>
              </a:r>
              <a:endParaRPr lang="en-US" sz="1800" b="0"/>
            </a:p>
            <a:p>
              <a:r>
                <a:rPr lang="en-US" sz="1800"/>
                <a:t>			</a:t>
              </a:r>
              <a:r>
                <a:rPr lang="en-US" sz="1800" b="0" i="1">
                  <a:solidFill>
                    <a:schemeClr val="tx1"/>
                  </a:solidFill>
                  <a:latin typeface="Cambria Math" panose="02040503050406030204" pitchFamily="18" charset="0"/>
                  <a:ea typeface="+mn-ea"/>
                  <a:cs typeface="+mn-cs"/>
                </a:rPr>
                <a:t>0.95 * 0.080 * Average Millage Rate</a:t>
              </a:r>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12</xdr:col>
      <xdr:colOff>324971</xdr:colOff>
      <xdr:row>11</xdr:row>
      <xdr:rowOff>33619</xdr:rowOff>
    </xdr:from>
    <xdr:ext cx="5468470" cy="2229969"/>
    <xdr:sp macro="" textlink="">
      <xdr:nvSpPr>
        <xdr:cNvPr id="2" name="TextBox 1">
          <a:extLst>
            <a:ext uri="{FF2B5EF4-FFF2-40B4-BE49-F238E27FC236}">
              <a16:creationId xmlns:a16="http://schemas.microsoft.com/office/drawing/2014/main" id="{DD788C66-C803-4B4A-AB8F-F1C116C05807}"/>
            </a:ext>
          </a:extLst>
        </xdr:cNvPr>
        <xdr:cNvSpPr txBox="1"/>
      </xdr:nvSpPr>
      <xdr:spPr>
        <a:xfrm>
          <a:off x="9827559" y="3283325"/>
          <a:ext cx="5468470" cy="22299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b="1">
              <a:latin typeface="Times New Roman" panose="02020603050405020304" pitchFamily="18" charset="0"/>
              <a:cs typeface="Times New Roman" panose="02020603050405020304" pitchFamily="18" charset="0"/>
            </a:rPr>
            <a:t>Note: Special Mobile Equipment is exempt from Road Use Fees and is defined as follows: Special mobile equipment" includes every vehicle, with or without motive power, not designed or used primarily for the transportation of persons or pay load property and incidentally operated or moved over the highways, including farm tractors, road construction and maintenance machinery, ditch digging apparatus, well boring apparatus, truck cranes or mobile shovel cranes, and similar vehicles; this enumeration is deemed partial and does not operate to exclude other vehicles which are within the general terms of this definition.</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382074</xdr:colOff>
      <xdr:row>39</xdr:row>
      <xdr:rowOff>39142</xdr:rowOff>
    </xdr:to>
    <xdr:pic>
      <xdr:nvPicPr>
        <xdr:cNvPr id="2" name="Picture 1">
          <a:extLst>
            <a:ext uri="{FF2B5EF4-FFF2-40B4-BE49-F238E27FC236}">
              <a16:creationId xmlns:a16="http://schemas.microsoft.com/office/drawing/2014/main" id="{9F4E3E24-9486-A9E0-0EE2-7F7DD69915C5}"/>
            </a:ext>
          </a:extLst>
        </xdr:cNvPr>
        <xdr:cNvPicPr>
          <a:picLocks noChangeAspect="1"/>
        </xdr:cNvPicPr>
      </xdr:nvPicPr>
      <xdr:blipFill>
        <a:blip xmlns:r="http://schemas.openxmlformats.org/officeDocument/2006/relationships" r:embed="rId1"/>
        <a:stretch>
          <a:fillRect/>
        </a:stretch>
      </xdr:blipFill>
      <xdr:spPr>
        <a:xfrm>
          <a:off x="0" y="0"/>
          <a:ext cx="7697274" cy="746864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4"/>
  <sheetViews>
    <sheetView showGridLines="0" topLeftCell="A48" zoomScale="110" zoomScaleNormal="110" workbookViewId="0">
      <selection activeCell="H2" sqref="H2"/>
    </sheetView>
  </sheetViews>
  <sheetFormatPr defaultColWidth="9.33203125" defaultRowHeight="11.7" customHeight="1" x14ac:dyDescent="0.2"/>
  <cols>
    <col min="1" max="1" width="7.109375" style="109" customWidth="1"/>
    <col min="2" max="2" width="6.6640625" style="107" customWidth="1"/>
    <col min="3" max="3" width="8.33203125" style="108" customWidth="1"/>
    <col min="4" max="4" width="8.44140625" style="108" customWidth="1"/>
    <col min="5" max="5" width="8.109375" style="108" bestFit="1" customWidth="1"/>
    <col min="6" max="6" width="8" style="108" customWidth="1"/>
    <col min="7" max="7" width="8.109375" style="108" customWidth="1"/>
    <col min="8" max="8" width="8.33203125" style="108" customWidth="1"/>
    <col min="9" max="13" width="8.109375" style="108" customWidth="1"/>
    <col min="14" max="14" width="8.33203125" style="108" customWidth="1"/>
    <col min="15" max="16384" width="9.33203125" style="107"/>
  </cols>
  <sheetData>
    <row r="1" spans="1:14" ht="15" customHeight="1" x14ac:dyDescent="0.3">
      <c r="A1" s="142" t="s">
        <v>141</v>
      </c>
      <c r="B1" s="141"/>
      <c r="C1" s="139"/>
      <c r="D1" s="139"/>
      <c r="E1" s="139"/>
      <c r="F1" s="139"/>
      <c r="G1" s="139"/>
      <c r="H1" s="140"/>
      <c r="I1" s="139"/>
      <c r="J1" s="139"/>
      <c r="K1" s="139"/>
      <c r="L1" s="139"/>
      <c r="M1" s="139"/>
      <c r="N1" s="139"/>
    </row>
    <row r="2" spans="1:14" ht="11.7" customHeight="1" x14ac:dyDescent="0.25">
      <c r="F2" s="110"/>
      <c r="G2" s="108" t="s">
        <v>140</v>
      </c>
    </row>
    <row r="3" spans="1:14" ht="11.7" customHeight="1" x14ac:dyDescent="0.2">
      <c r="A3" s="138" t="s">
        <v>139</v>
      </c>
      <c r="B3" s="137"/>
      <c r="C3" s="136"/>
      <c r="D3" s="136"/>
      <c r="E3" s="137"/>
      <c r="F3" s="136"/>
      <c r="G3" s="136"/>
      <c r="H3" s="136"/>
      <c r="I3" s="136"/>
      <c r="J3" s="136"/>
      <c r="K3" s="136"/>
      <c r="L3" s="136"/>
      <c r="M3" s="136"/>
      <c r="N3" s="136"/>
    </row>
    <row r="4" spans="1:14" s="111" customFormat="1" ht="11.7" customHeight="1" x14ac:dyDescent="0.2">
      <c r="A4" s="121"/>
      <c r="B4" s="120"/>
      <c r="C4" s="119"/>
      <c r="D4" s="119"/>
      <c r="E4" s="119"/>
      <c r="F4" s="119"/>
      <c r="G4" s="119"/>
      <c r="H4" s="119"/>
      <c r="I4" s="119"/>
      <c r="J4" s="119"/>
      <c r="K4" s="119"/>
      <c r="L4" s="119"/>
      <c r="M4" s="119"/>
      <c r="N4" s="119"/>
    </row>
    <row r="5" spans="1:14" s="111" customFormat="1" ht="11.7" customHeight="1" x14ac:dyDescent="0.2">
      <c r="A5" s="135" t="s">
        <v>138</v>
      </c>
      <c r="B5" s="134"/>
      <c r="C5" s="133" t="s">
        <v>137</v>
      </c>
      <c r="D5" s="133" t="s">
        <v>136</v>
      </c>
      <c r="E5" s="133" t="s">
        <v>135</v>
      </c>
      <c r="F5" s="133" t="s">
        <v>134</v>
      </c>
      <c r="G5" s="133" t="s">
        <v>133</v>
      </c>
      <c r="H5" s="133" t="s">
        <v>132</v>
      </c>
      <c r="I5" s="133" t="s">
        <v>131</v>
      </c>
      <c r="J5" s="133" t="s">
        <v>130</v>
      </c>
      <c r="K5" s="133" t="s">
        <v>129</v>
      </c>
      <c r="L5" s="133" t="s">
        <v>128</v>
      </c>
      <c r="M5" s="133" t="s">
        <v>127</v>
      </c>
      <c r="N5" s="133" t="s">
        <v>126</v>
      </c>
    </row>
    <row r="6" spans="1:14" ht="11.7" customHeight="1" x14ac:dyDescent="0.25">
      <c r="A6" s="123" t="s">
        <v>619</v>
      </c>
      <c r="B6" s="122"/>
      <c r="G6" s="110"/>
    </row>
    <row r="7" spans="1:14" ht="11.7" customHeight="1" x14ac:dyDescent="0.2">
      <c r="A7" s="117">
        <v>1</v>
      </c>
      <c r="B7" s="132">
        <v>4000</v>
      </c>
      <c r="C7" s="118">
        <v>15</v>
      </c>
      <c r="D7" s="118">
        <v>13.75</v>
      </c>
      <c r="E7" s="118">
        <v>12.5</v>
      </c>
      <c r="F7" s="118">
        <v>11.25</v>
      </c>
      <c r="G7" s="118">
        <v>10</v>
      </c>
      <c r="H7" s="118">
        <v>10</v>
      </c>
      <c r="I7" s="118">
        <v>10</v>
      </c>
      <c r="J7" s="118">
        <v>10</v>
      </c>
      <c r="K7" s="118">
        <v>10</v>
      </c>
      <c r="L7" s="118">
        <v>10</v>
      </c>
      <c r="M7" s="118">
        <v>10</v>
      </c>
      <c r="N7" s="114">
        <v>10</v>
      </c>
    </row>
    <row r="8" spans="1:14" ht="11.7" customHeight="1" x14ac:dyDescent="0.2">
      <c r="A8" s="117">
        <v>4001</v>
      </c>
      <c r="B8" s="116">
        <v>5000</v>
      </c>
      <c r="C8" s="115">
        <v>20</v>
      </c>
      <c r="D8" s="115">
        <v>18.329999999999998</v>
      </c>
      <c r="E8" s="115">
        <v>16.670000000000002</v>
      </c>
      <c r="F8" s="115">
        <v>15</v>
      </c>
      <c r="G8" s="115">
        <v>13.33</v>
      </c>
      <c r="H8" s="115">
        <v>11.67</v>
      </c>
      <c r="I8" s="115">
        <v>10</v>
      </c>
      <c r="J8" s="115">
        <v>10</v>
      </c>
      <c r="K8" s="115">
        <v>10</v>
      </c>
      <c r="L8" s="115">
        <v>10</v>
      </c>
      <c r="M8" s="115">
        <v>10</v>
      </c>
      <c r="N8" s="114">
        <v>10</v>
      </c>
    </row>
    <row r="9" spans="1:14" ht="11.7" customHeight="1" x14ac:dyDescent="0.2">
      <c r="A9" s="117">
        <v>5001</v>
      </c>
      <c r="B9" s="116">
        <v>6000</v>
      </c>
      <c r="C9" s="115">
        <v>30</v>
      </c>
      <c r="D9" s="115">
        <v>27.5</v>
      </c>
      <c r="E9" s="115">
        <v>25</v>
      </c>
      <c r="F9" s="115">
        <v>22.5</v>
      </c>
      <c r="G9" s="115">
        <v>20</v>
      </c>
      <c r="H9" s="115">
        <v>17.5</v>
      </c>
      <c r="I9" s="115">
        <v>15</v>
      </c>
      <c r="J9" s="115">
        <v>12.5</v>
      </c>
      <c r="K9" s="115">
        <v>10</v>
      </c>
      <c r="L9" s="115">
        <v>10</v>
      </c>
      <c r="M9" s="115">
        <v>10</v>
      </c>
      <c r="N9" s="114">
        <v>10</v>
      </c>
    </row>
    <row r="10" spans="1:14" ht="11.7" customHeight="1" x14ac:dyDescent="0.2">
      <c r="A10" s="117">
        <v>6001</v>
      </c>
      <c r="B10" s="116">
        <v>7000</v>
      </c>
      <c r="C10" s="115">
        <v>35</v>
      </c>
      <c r="D10" s="115">
        <v>32.08</v>
      </c>
      <c r="E10" s="115">
        <v>29.17</v>
      </c>
      <c r="F10" s="115">
        <v>26.25</v>
      </c>
      <c r="G10" s="115">
        <v>23.33</v>
      </c>
      <c r="H10" s="115">
        <v>20.420000000000002</v>
      </c>
      <c r="I10" s="115">
        <v>17.5</v>
      </c>
      <c r="J10" s="115">
        <v>14.58</v>
      </c>
      <c r="K10" s="115">
        <v>11.67</v>
      </c>
      <c r="L10" s="115">
        <v>10</v>
      </c>
      <c r="M10" s="115">
        <v>10</v>
      </c>
      <c r="N10" s="114">
        <v>10</v>
      </c>
    </row>
    <row r="11" spans="1:14" ht="11.7" customHeight="1" x14ac:dyDescent="0.2">
      <c r="A11" s="117">
        <v>7001</v>
      </c>
      <c r="B11" s="116">
        <v>8000</v>
      </c>
      <c r="C11" s="115">
        <v>40</v>
      </c>
      <c r="D11" s="115">
        <v>36.67</v>
      </c>
      <c r="E11" s="115">
        <v>33.33</v>
      </c>
      <c r="F11" s="115">
        <v>30</v>
      </c>
      <c r="G11" s="115">
        <v>26.67</v>
      </c>
      <c r="H11" s="115">
        <v>23.33</v>
      </c>
      <c r="I11" s="115">
        <v>20</v>
      </c>
      <c r="J11" s="115">
        <v>16.670000000000002</v>
      </c>
      <c r="K11" s="115">
        <v>13.33</v>
      </c>
      <c r="L11" s="115">
        <v>10</v>
      </c>
      <c r="M11" s="115">
        <v>10</v>
      </c>
      <c r="N11" s="114">
        <v>10</v>
      </c>
    </row>
    <row r="12" spans="1:14" s="110" customFormat="1" ht="11.7" customHeight="1" x14ac:dyDescent="0.25"/>
    <row r="13" spans="1:14" ht="11.7" customHeight="1" x14ac:dyDescent="0.2">
      <c r="A13" s="117">
        <v>8001</v>
      </c>
      <c r="B13" s="116">
        <v>9000</v>
      </c>
      <c r="C13" s="114">
        <v>45</v>
      </c>
      <c r="D13" s="114">
        <v>41.25</v>
      </c>
      <c r="E13" s="114">
        <v>37.5</v>
      </c>
      <c r="F13" s="114">
        <v>33.75</v>
      </c>
      <c r="G13" s="114">
        <v>30</v>
      </c>
      <c r="H13" s="114">
        <v>26.25</v>
      </c>
      <c r="I13" s="114">
        <v>22.5</v>
      </c>
      <c r="J13" s="118">
        <v>18.75</v>
      </c>
      <c r="K13" s="118">
        <v>15</v>
      </c>
      <c r="L13" s="118">
        <v>11.25</v>
      </c>
      <c r="M13" s="118">
        <v>10</v>
      </c>
      <c r="N13" s="114">
        <v>10</v>
      </c>
    </row>
    <row r="14" spans="1:14" ht="11.7" customHeight="1" x14ac:dyDescent="0.2">
      <c r="A14" s="117">
        <v>9001</v>
      </c>
      <c r="B14" s="116">
        <v>10000</v>
      </c>
      <c r="C14" s="115">
        <v>50</v>
      </c>
      <c r="D14" s="115">
        <v>45.83</v>
      </c>
      <c r="E14" s="115">
        <v>41.67</v>
      </c>
      <c r="F14" s="115">
        <v>37.5</v>
      </c>
      <c r="G14" s="115">
        <v>33.33</v>
      </c>
      <c r="H14" s="115">
        <v>29.17</v>
      </c>
      <c r="I14" s="115">
        <v>25</v>
      </c>
      <c r="J14" s="115">
        <v>20.83</v>
      </c>
      <c r="K14" s="115">
        <v>16.670000000000002</v>
      </c>
      <c r="L14" s="115">
        <v>12.5</v>
      </c>
      <c r="M14" s="115">
        <v>10</v>
      </c>
      <c r="N14" s="114">
        <v>10</v>
      </c>
    </row>
    <row r="15" spans="1:14" ht="11.7" customHeight="1" x14ac:dyDescent="0.2">
      <c r="A15" s="117">
        <v>10001</v>
      </c>
      <c r="B15" s="116">
        <v>11000</v>
      </c>
      <c r="C15" s="115">
        <v>55</v>
      </c>
      <c r="D15" s="115">
        <v>50.42</v>
      </c>
      <c r="E15" s="115">
        <v>45.83</v>
      </c>
      <c r="F15" s="115">
        <v>41.25</v>
      </c>
      <c r="G15" s="115">
        <v>36.67</v>
      </c>
      <c r="H15" s="115">
        <v>32.08</v>
      </c>
      <c r="I15" s="115">
        <v>27.5</v>
      </c>
      <c r="J15" s="115">
        <v>22.92</v>
      </c>
      <c r="K15" s="115">
        <v>18.329999999999998</v>
      </c>
      <c r="L15" s="115">
        <v>13.75</v>
      </c>
      <c r="M15" s="115">
        <v>10</v>
      </c>
      <c r="N15" s="114">
        <v>10</v>
      </c>
    </row>
    <row r="16" spans="1:14" ht="11.7" customHeight="1" x14ac:dyDescent="0.2">
      <c r="A16" s="117">
        <v>11001</v>
      </c>
      <c r="B16" s="116">
        <v>12000</v>
      </c>
      <c r="C16" s="115">
        <v>60</v>
      </c>
      <c r="D16" s="115">
        <v>55</v>
      </c>
      <c r="E16" s="115">
        <v>50</v>
      </c>
      <c r="F16" s="115">
        <v>45</v>
      </c>
      <c r="G16" s="115">
        <v>40</v>
      </c>
      <c r="H16" s="115">
        <v>35</v>
      </c>
      <c r="I16" s="115">
        <v>30</v>
      </c>
      <c r="J16" s="115">
        <v>25</v>
      </c>
      <c r="K16" s="115">
        <v>20</v>
      </c>
      <c r="L16" s="115">
        <v>15</v>
      </c>
      <c r="M16" s="115">
        <v>10</v>
      </c>
      <c r="N16" s="114">
        <v>10</v>
      </c>
    </row>
    <row r="17" spans="1:14" s="110" customFormat="1" ht="11.7" customHeight="1" x14ac:dyDescent="0.25"/>
    <row r="18" spans="1:14" ht="11.7" customHeight="1" x14ac:dyDescent="0.2">
      <c r="A18" s="117">
        <v>12001</v>
      </c>
      <c r="B18" s="116">
        <v>13000</v>
      </c>
      <c r="C18" s="114">
        <v>65</v>
      </c>
      <c r="D18" s="118">
        <v>59.58</v>
      </c>
      <c r="E18" s="118">
        <v>54.17</v>
      </c>
      <c r="F18" s="118">
        <v>48.75</v>
      </c>
      <c r="G18" s="118">
        <v>43.33</v>
      </c>
      <c r="H18" s="118">
        <v>37.92</v>
      </c>
      <c r="I18" s="118">
        <v>32.5</v>
      </c>
      <c r="J18" s="118">
        <v>27.08</v>
      </c>
      <c r="K18" s="118">
        <v>21.67</v>
      </c>
      <c r="L18" s="118">
        <v>16.25</v>
      </c>
      <c r="M18" s="118">
        <v>10.83</v>
      </c>
      <c r="N18" s="118">
        <v>10</v>
      </c>
    </row>
    <row r="19" spans="1:14" ht="11.7" customHeight="1" x14ac:dyDescent="0.2">
      <c r="A19" s="117">
        <v>13001</v>
      </c>
      <c r="B19" s="116">
        <v>14000</v>
      </c>
      <c r="C19" s="115">
        <v>70</v>
      </c>
      <c r="D19" s="115">
        <v>64.17</v>
      </c>
      <c r="E19" s="115">
        <v>58.33</v>
      </c>
      <c r="F19" s="115">
        <v>52.5</v>
      </c>
      <c r="G19" s="115">
        <v>46.67</v>
      </c>
      <c r="H19" s="115">
        <v>40.83</v>
      </c>
      <c r="I19" s="115">
        <v>35</v>
      </c>
      <c r="J19" s="115">
        <v>29.17</v>
      </c>
      <c r="K19" s="115">
        <v>23.33</v>
      </c>
      <c r="L19" s="115">
        <v>17.5</v>
      </c>
      <c r="M19" s="115">
        <v>11.67</v>
      </c>
      <c r="N19" s="115">
        <v>10</v>
      </c>
    </row>
    <row r="20" spans="1:14" ht="11.7" customHeight="1" x14ac:dyDescent="0.2">
      <c r="A20" s="117">
        <v>14001</v>
      </c>
      <c r="B20" s="116">
        <v>15000</v>
      </c>
      <c r="C20" s="115">
        <v>75</v>
      </c>
      <c r="D20" s="115">
        <v>68.75</v>
      </c>
      <c r="E20" s="115">
        <v>62.5</v>
      </c>
      <c r="F20" s="115">
        <v>56.25</v>
      </c>
      <c r="G20" s="115">
        <v>50</v>
      </c>
      <c r="H20" s="115">
        <v>43.75</v>
      </c>
      <c r="I20" s="115">
        <v>37.5</v>
      </c>
      <c r="J20" s="115">
        <v>31.25</v>
      </c>
      <c r="K20" s="115">
        <v>25</v>
      </c>
      <c r="L20" s="115">
        <v>18.75</v>
      </c>
      <c r="M20" s="115">
        <v>12.5</v>
      </c>
      <c r="N20" s="115">
        <v>10</v>
      </c>
    </row>
    <row r="21" spans="1:14" ht="11.7" customHeight="1" x14ac:dyDescent="0.2">
      <c r="A21" s="117">
        <v>15001</v>
      </c>
      <c r="B21" s="116">
        <v>16000</v>
      </c>
      <c r="C21" s="115">
        <v>92</v>
      </c>
      <c r="D21" s="115">
        <v>84.33</v>
      </c>
      <c r="E21" s="115">
        <v>76.67</v>
      </c>
      <c r="F21" s="115">
        <v>69</v>
      </c>
      <c r="G21" s="115">
        <v>61.33</v>
      </c>
      <c r="H21" s="115">
        <v>53.67</v>
      </c>
      <c r="I21" s="115">
        <v>46</v>
      </c>
      <c r="J21" s="115">
        <v>38.33</v>
      </c>
      <c r="K21" s="115">
        <v>30.67</v>
      </c>
      <c r="L21" s="115">
        <v>23</v>
      </c>
      <c r="M21" s="115">
        <v>15.33</v>
      </c>
      <c r="N21" s="115">
        <v>10</v>
      </c>
    </row>
    <row r="22" spans="1:14" s="110" customFormat="1" ht="11.7" customHeight="1" x14ac:dyDescent="0.25"/>
    <row r="23" spans="1:14" ht="11.7" customHeight="1" x14ac:dyDescent="0.2">
      <c r="A23" s="117">
        <v>16001</v>
      </c>
      <c r="B23" s="116">
        <v>17000</v>
      </c>
      <c r="C23" s="118">
        <v>97.75</v>
      </c>
      <c r="D23" s="118">
        <v>89.6</v>
      </c>
      <c r="E23" s="118">
        <v>81.459999999999994</v>
      </c>
      <c r="F23" s="118">
        <v>73.31</v>
      </c>
      <c r="G23" s="118">
        <v>65.17</v>
      </c>
      <c r="H23" s="118">
        <v>57.02</v>
      </c>
      <c r="I23" s="118">
        <v>48.88</v>
      </c>
      <c r="J23" s="118">
        <v>40.729999999999997</v>
      </c>
      <c r="K23" s="118">
        <v>32.58</v>
      </c>
      <c r="L23" s="118">
        <v>24.44</v>
      </c>
      <c r="M23" s="118">
        <v>16.29</v>
      </c>
      <c r="N23" s="114">
        <v>10</v>
      </c>
    </row>
    <row r="24" spans="1:14" ht="11.7" customHeight="1" x14ac:dyDescent="0.2">
      <c r="A24" s="117">
        <v>17001</v>
      </c>
      <c r="B24" s="116">
        <v>18000</v>
      </c>
      <c r="C24" s="115">
        <v>103.5</v>
      </c>
      <c r="D24" s="115">
        <v>94.87</v>
      </c>
      <c r="E24" s="115">
        <v>86.25</v>
      </c>
      <c r="F24" s="115">
        <v>77.63</v>
      </c>
      <c r="G24" s="115">
        <v>69</v>
      </c>
      <c r="H24" s="115">
        <v>60.37</v>
      </c>
      <c r="I24" s="115">
        <v>51.75</v>
      </c>
      <c r="J24" s="115">
        <v>43.12</v>
      </c>
      <c r="K24" s="115">
        <v>34.5</v>
      </c>
      <c r="L24" s="115">
        <v>25.88</v>
      </c>
      <c r="M24" s="115">
        <v>17.25</v>
      </c>
      <c r="N24" s="114">
        <v>10</v>
      </c>
    </row>
    <row r="25" spans="1:14" ht="11.7" customHeight="1" x14ac:dyDescent="0.2">
      <c r="A25" s="117">
        <v>18001</v>
      </c>
      <c r="B25" s="116">
        <v>19000</v>
      </c>
      <c r="C25" s="115">
        <v>109.25</v>
      </c>
      <c r="D25" s="115">
        <v>100.15</v>
      </c>
      <c r="E25" s="115">
        <v>91.04</v>
      </c>
      <c r="F25" s="115">
        <v>81.94</v>
      </c>
      <c r="G25" s="115">
        <v>72.83</v>
      </c>
      <c r="H25" s="115">
        <v>63.73</v>
      </c>
      <c r="I25" s="115">
        <v>54.63</v>
      </c>
      <c r="J25" s="115">
        <v>45.52</v>
      </c>
      <c r="K25" s="115">
        <v>36.42</v>
      </c>
      <c r="L25" s="115">
        <v>27.31</v>
      </c>
      <c r="M25" s="115">
        <v>18.21</v>
      </c>
      <c r="N25" s="114">
        <v>10</v>
      </c>
    </row>
    <row r="26" spans="1:14" ht="11.7" customHeight="1" x14ac:dyDescent="0.2">
      <c r="A26" s="117">
        <v>19001</v>
      </c>
      <c r="B26" s="116">
        <v>20000</v>
      </c>
      <c r="C26" s="115">
        <v>130</v>
      </c>
      <c r="D26" s="115">
        <v>119.17</v>
      </c>
      <c r="E26" s="115">
        <v>108.33</v>
      </c>
      <c r="F26" s="115">
        <v>97.5</v>
      </c>
      <c r="G26" s="115">
        <v>86.67</v>
      </c>
      <c r="H26" s="115">
        <v>75.83</v>
      </c>
      <c r="I26" s="115">
        <v>65</v>
      </c>
      <c r="J26" s="115">
        <v>54.17</v>
      </c>
      <c r="K26" s="115">
        <v>43.33</v>
      </c>
      <c r="L26" s="115">
        <v>32.5</v>
      </c>
      <c r="M26" s="115">
        <v>21.67</v>
      </c>
      <c r="N26" s="114">
        <v>10.83</v>
      </c>
    </row>
    <row r="27" spans="1:14" ht="11.7" customHeight="1" x14ac:dyDescent="0.2">
      <c r="A27" s="117">
        <v>20001</v>
      </c>
      <c r="B27" s="116">
        <v>21000</v>
      </c>
      <c r="C27" s="115">
        <v>136.5</v>
      </c>
      <c r="D27" s="115">
        <v>125.12</v>
      </c>
      <c r="E27" s="115">
        <v>113.75</v>
      </c>
      <c r="F27" s="115">
        <v>102.38</v>
      </c>
      <c r="G27" s="115">
        <v>91</v>
      </c>
      <c r="H27" s="115">
        <v>79.62</v>
      </c>
      <c r="I27" s="115">
        <v>68.25</v>
      </c>
      <c r="J27" s="115">
        <v>56.87</v>
      </c>
      <c r="K27" s="115">
        <v>45.5</v>
      </c>
      <c r="L27" s="115">
        <v>34.130000000000003</v>
      </c>
      <c r="M27" s="115">
        <v>22.75</v>
      </c>
      <c r="N27" s="114">
        <v>11.37</v>
      </c>
    </row>
    <row r="28" spans="1:14" s="110" customFormat="1" ht="11.7" customHeight="1" x14ac:dyDescent="0.25"/>
    <row r="29" spans="1:14" ht="11.7" customHeight="1" x14ac:dyDescent="0.2">
      <c r="A29" s="117">
        <v>21001</v>
      </c>
      <c r="B29" s="116">
        <v>22000</v>
      </c>
      <c r="C29" s="129">
        <v>154</v>
      </c>
      <c r="D29" s="131">
        <v>141.16999999999999</v>
      </c>
      <c r="E29" s="131">
        <v>128.33000000000001</v>
      </c>
      <c r="F29" s="131">
        <v>115.5</v>
      </c>
      <c r="G29" s="131">
        <v>102.67</v>
      </c>
      <c r="H29" s="131">
        <v>89.83</v>
      </c>
      <c r="I29" s="131">
        <v>77</v>
      </c>
      <c r="J29" s="131">
        <v>64.17</v>
      </c>
      <c r="K29" s="131">
        <v>51.33</v>
      </c>
      <c r="L29" s="131">
        <v>38.5</v>
      </c>
      <c r="M29" s="131">
        <v>25.67</v>
      </c>
      <c r="N29" s="129">
        <v>12.83</v>
      </c>
    </row>
    <row r="30" spans="1:14" ht="11.7" customHeight="1" x14ac:dyDescent="0.2">
      <c r="A30" s="117">
        <v>22001</v>
      </c>
      <c r="B30" s="116">
        <v>23000</v>
      </c>
      <c r="C30" s="130">
        <v>161</v>
      </c>
      <c r="D30" s="130">
        <v>147.58000000000001</v>
      </c>
      <c r="E30" s="130">
        <v>134.16999999999999</v>
      </c>
      <c r="F30" s="130">
        <v>120.75</v>
      </c>
      <c r="G30" s="130">
        <v>107.33</v>
      </c>
      <c r="H30" s="130">
        <v>93.92</v>
      </c>
      <c r="I30" s="130">
        <v>80.5</v>
      </c>
      <c r="J30" s="130">
        <v>67.08</v>
      </c>
      <c r="K30" s="130">
        <v>53.67</v>
      </c>
      <c r="L30" s="130">
        <v>40.25</v>
      </c>
      <c r="M30" s="130">
        <v>26.83</v>
      </c>
      <c r="N30" s="129">
        <v>13.42</v>
      </c>
    </row>
    <row r="31" spans="1:14" ht="11.7" customHeight="1" x14ac:dyDescent="0.2">
      <c r="A31" s="117">
        <v>23001</v>
      </c>
      <c r="B31" s="116">
        <v>24000</v>
      </c>
      <c r="C31" s="130">
        <v>180</v>
      </c>
      <c r="D31" s="130">
        <v>165</v>
      </c>
      <c r="E31" s="130">
        <v>150</v>
      </c>
      <c r="F31" s="130">
        <v>135</v>
      </c>
      <c r="G31" s="130">
        <v>120</v>
      </c>
      <c r="H31" s="130">
        <v>105</v>
      </c>
      <c r="I31" s="130">
        <v>90</v>
      </c>
      <c r="J31" s="130">
        <v>75</v>
      </c>
      <c r="K31" s="130">
        <v>60</v>
      </c>
      <c r="L31" s="130">
        <v>45</v>
      </c>
      <c r="M31" s="130">
        <v>30</v>
      </c>
      <c r="N31" s="129">
        <v>15</v>
      </c>
    </row>
    <row r="32" spans="1:14" ht="11.7" customHeight="1" x14ac:dyDescent="0.2">
      <c r="A32" s="117">
        <v>24001</v>
      </c>
      <c r="B32" s="116">
        <v>25000</v>
      </c>
      <c r="C32" s="130">
        <v>187.5</v>
      </c>
      <c r="D32" s="130">
        <v>171.87</v>
      </c>
      <c r="E32" s="130">
        <v>156.25</v>
      </c>
      <c r="F32" s="130">
        <v>140.63</v>
      </c>
      <c r="G32" s="130">
        <v>125</v>
      </c>
      <c r="H32" s="130">
        <v>109.37</v>
      </c>
      <c r="I32" s="130">
        <v>93.75</v>
      </c>
      <c r="J32" s="130">
        <v>78.12</v>
      </c>
      <c r="K32" s="130">
        <v>62.5</v>
      </c>
      <c r="L32" s="130">
        <v>46.88</v>
      </c>
      <c r="M32" s="130">
        <v>31.25</v>
      </c>
      <c r="N32" s="129">
        <v>15.62</v>
      </c>
    </row>
    <row r="33" spans="1:14" ht="11.7" customHeight="1" x14ac:dyDescent="0.2">
      <c r="A33" s="117">
        <v>25001</v>
      </c>
      <c r="B33" s="116">
        <v>26000</v>
      </c>
      <c r="C33" s="130">
        <v>196</v>
      </c>
      <c r="D33" s="130">
        <v>179.67</v>
      </c>
      <c r="E33" s="130">
        <v>163.33000000000001</v>
      </c>
      <c r="F33" s="130">
        <v>147</v>
      </c>
      <c r="G33" s="130">
        <v>130.66999999999999</v>
      </c>
      <c r="H33" s="130">
        <v>114.33</v>
      </c>
      <c r="I33" s="130">
        <v>98</v>
      </c>
      <c r="J33" s="130">
        <v>81.67</v>
      </c>
      <c r="K33" s="130">
        <v>65.33</v>
      </c>
      <c r="L33" s="130">
        <v>49</v>
      </c>
      <c r="M33" s="130">
        <v>32.67</v>
      </c>
      <c r="N33" s="129">
        <v>16.329999999999998</v>
      </c>
    </row>
    <row r="34" spans="1:14" s="110" customFormat="1" ht="11.7" customHeight="1" x14ac:dyDescent="0.25"/>
    <row r="35" spans="1:14" ht="11.7" customHeight="1" x14ac:dyDescent="0.2">
      <c r="A35" s="117">
        <v>26001</v>
      </c>
      <c r="B35" s="116">
        <v>27000</v>
      </c>
      <c r="C35" s="128">
        <v>204</v>
      </c>
      <c r="D35" s="127">
        <v>187</v>
      </c>
      <c r="E35" s="127">
        <v>170</v>
      </c>
      <c r="F35" s="127">
        <v>153</v>
      </c>
      <c r="G35" s="127">
        <v>136</v>
      </c>
      <c r="H35" s="127">
        <v>119</v>
      </c>
      <c r="I35" s="127">
        <v>102</v>
      </c>
      <c r="J35" s="127">
        <v>85</v>
      </c>
      <c r="K35" s="127">
        <v>68</v>
      </c>
      <c r="L35" s="127">
        <v>51</v>
      </c>
      <c r="M35" s="127">
        <v>34</v>
      </c>
      <c r="N35" s="127">
        <v>17</v>
      </c>
    </row>
    <row r="36" spans="1:14" ht="11.7" customHeight="1" x14ac:dyDescent="0.2">
      <c r="A36" s="117">
        <v>27001</v>
      </c>
      <c r="B36" s="116">
        <v>28000</v>
      </c>
      <c r="C36" s="127">
        <v>212</v>
      </c>
      <c r="D36" s="127">
        <v>194.33</v>
      </c>
      <c r="E36" s="127">
        <v>176.67</v>
      </c>
      <c r="F36" s="127">
        <v>159</v>
      </c>
      <c r="G36" s="127">
        <v>141.33000000000001</v>
      </c>
      <c r="H36" s="127">
        <v>123.67</v>
      </c>
      <c r="I36" s="127">
        <v>106</v>
      </c>
      <c r="J36" s="127">
        <v>88.33</v>
      </c>
      <c r="K36" s="127">
        <v>70.67</v>
      </c>
      <c r="L36" s="127">
        <v>53</v>
      </c>
      <c r="M36" s="127">
        <v>35.33</v>
      </c>
      <c r="N36" s="127">
        <v>17.670000000000002</v>
      </c>
    </row>
    <row r="37" spans="1:14" ht="11.7" customHeight="1" x14ac:dyDescent="0.2">
      <c r="A37" s="117">
        <v>28001</v>
      </c>
      <c r="B37" s="116">
        <v>29000</v>
      </c>
      <c r="C37" s="126">
        <v>219</v>
      </c>
      <c r="D37" s="126">
        <v>200.75</v>
      </c>
      <c r="E37" s="126">
        <v>182.5</v>
      </c>
      <c r="F37" s="126">
        <v>164.25</v>
      </c>
      <c r="G37" s="126">
        <v>146</v>
      </c>
      <c r="H37" s="126">
        <v>127.75</v>
      </c>
      <c r="I37" s="126">
        <v>109.5</v>
      </c>
      <c r="J37" s="126">
        <v>91.25</v>
      </c>
      <c r="K37" s="126">
        <v>73</v>
      </c>
      <c r="L37" s="126">
        <v>54.75</v>
      </c>
      <c r="M37" s="126">
        <v>36.5</v>
      </c>
      <c r="N37" s="126">
        <v>18.25</v>
      </c>
    </row>
    <row r="38" spans="1:14" ht="11.7" customHeight="1" x14ac:dyDescent="0.2">
      <c r="A38" s="117">
        <v>29001</v>
      </c>
      <c r="B38" s="116">
        <v>30000</v>
      </c>
      <c r="C38" s="126">
        <v>226</v>
      </c>
      <c r="D38" s="126">
        <v>207.17</v>
      </c>
      <c r="E38" s="126">
        <v>188.33</v>
      </c>
      <c r="F38" s="126">
        <v>169.5</v>
      </c>
      <c r="G38" s="126">
        <v>150.66999999999999</v>
      </c>
      <c r="H38" s="126">
        <v>131.83000000000001</v>
      </c>
      <c r="I38" s="126">
        <v>113</v>
      </c>
      <c r="J38" s="126">
        <v>94.17</v>
      </c>
      <c r="K38" s="126">
        <v>75.33</v>
      </c>
      <c r="L38" s="126">
        <v>56.5</v>
      </c>
      <c r="M38" s="126">
        <v>37.67</v>
      </c>
      <c r="N38" s="126">
        <v>18.829999999999998</v>
      </c>
    </row>
    <row r="39" spans="1:14" ht="11.7" customHeight="1" x14ac:dyDescent="0.2">
      <c r="A39" s="117">
        <v>30001</v>
      </c>
      <c r="B39" s="116">
        <v>31000</v>
      </c>
      <c r="C39" s="126">
        <v>234</v>
      </c>
      <c r="D39" s="126">
        <v>214.5</v>
      </c>
      <c r="E39" s="126">
        <v>195</v>
      </c>
      <c r="F39" s="126">
        <v>175.5</v>
      </c>
      <c r="G39" s="126">
        <v>156</v>
      </c>
      <c r="H39" s="126">
        <v>136.5</v>
      </c>
      <c r="I39" s="126">
        <v>117</v>
      </c>
      <c r="J39" s="126">
        <v>97.5</v>
      </c>
      <c r="K39" s="126">
        <v>78</v>
      </c>
      <c r="L39" s="126">
        <v>58.5</v>
      </c>
      <c r="M39" s="126">
        <v>39</v>
      </c>
      <c r="N39" s="126">
        <v>19.5</v>
      </c>
    </row>
    <row r="40" spans="1:14" s="110" customFormat="1" ht="11.7" customHeight="1" x14ac:dyDescent="0.25"/>
    <row r="41" spans="1:14" ht="11.7" customHeight="1" x14ac:dyDescent="0.2">
      <c r="A41" s="117">
        <v>31001</v>
      </c>
      <c r="B41" s="116">
        <v>32000</v>
      </c>
      <c r="C41" s="114">
        <v>241</v>
      </c>
      <c r="D41" s="118">
        <v>220.92</v>
      </c>
      <c r="E41" s="118">
        <v>200.83</v>
      </c>
      <c r="F41" s="118">
        <v>180.75</v>
      </c>
      <c r="G41" s="118">
        <v>160.66999999999999</v>
      </c>
      <c r="H41" s="118">
        <v>140.58000000000001</v>
      </c>
      <c r="I41" s="118">
        <v>120.5</v>
      </c>
      <c r="J41" s="118">
        <v>100.42</v>
      </c>
      <c r="K41" s="118">
        <v>80.33</v>
      </c>
      <c r="L41" s="118">
        <v>60.25</v>
      </c>
      <c r="M41" s="118">
        <v>40.17</v>
      </c>
      <c r="N41" s="114">
        <v>20.079999999999998</v>
      </c>
    </row>
    <row r="42" spans="1:14" ht="11.7" customHeight="1" x14ac:dyDescent="0.2">
      <c r="A42" s="117">
        <v>32001</v>
      </c>
      <c r="B42" s="116">
        <v>33000</v>
      </c>
      <c r="C42" s="115">
        <v>249</v>
      </c>
      <c r="D42" s="115">
        <v>228.25</v>
      </c>
      <c r="E42" s="115">
        <v>207.5</v>
      </c>
      <c r="F42" s="115">
        <v>186.75</v>
      </c>
      <c r="G42" s="115">
        <v>166</v>
      </c>
      <c r="H42" s="115">
        <v>145.25</v>
      </c>
      <c r="I42" s="115">
        <v>124.5</v>
      </c>
      <c r="J42" s="115">
        <v>103.75</v>
      </c>
      <c r="K42" s="115">
        <v>83</v>
      </c>
      <c r="L42" s="115">
        <v>62.25</v>
      </c>
      <c r="M42" s="115">
        <v>41.5</v>
      </c>
      <c r="N42" s="114">
        <v>20.75</v>
      </c>
    </row>
    <row r="43" spans="1:14" ht="11.7" customHeight="1" x14ac:dyDescent="0.2">
      <c r="A43" s="117">
        <v>33001</v>
      </c>
      <c r="B43" s="116">
        <v>34000</v>
      </c>
      <c r="C43" s="115">
        <v>257</v>
      </c>
      <c r="D43" s="115">
        <v>235.58</v>
      </c>
      <c r="E43" s="115">
        <v>214.17</v>
      </c>
      <c r="F43" s="115">
        <v>192.75</v>
      </c>
      <c r="G43" s="115">
        <v>171.33</v>
      </c>
      <c r="H43" s="115">
        <v>149.91999999999999</v>
      </c>
      <c r="I43" s="115">
        <v>128.5</v>
      </c>
      <c r="J43" s="115">
        <v>107.08</v>
      </c>
      <c r="K43" s="115">
        <v>85.67</v>
      </c>
      <c r="L43" s="115">
        <v>64.25</v>
      </c>
      <c r="M43" s="115">
        <v>42.83</v>
      </c>
      <c r="N43" s="114">
        <v>21.42</v>
      </c>
    </row>
    <row r="44" spans="1:14" ht="11.7" customHeight="1" x14ac:dyDescent="0.2">
      <c r="A44" s="117">
        <v>34001</v>
      </c>
      <c r="B44" s="116">
        <v>35000</v>
      </c>
      <c r="C44" s="115">
        <v>264</v>
      </c>
      <c r="D44" s="115">
        <v>242</v>
      </c>
      <c r="E44" s="115">
        <v>220</v>
      </c>
      <c r="F44" s="115">
        <v>198</v>
      </c>
      <c r="G44" s="115">
        <v>176</v>
      </c>
      <c r="H44" s="115">
        <v>154</v>
      </c>
      <c r="I44" s="115">
        <v>132</v>
      </c>
      <c r="J44" s="115">
        <v>110</v>
      </c>
      <c r="K44" s="115">
        <v>88</v>
      </c>
      <c r="L44" s="115">
        <v>66</v>
      </c>
      <c r="M44" s="115">
        <v>44</v>
      </c>
      <c r="N44" s="114">
        <v>22</v>
      </c>
    </row>
    <row r="45" spans="1:14" ht="11.7" customHeight="1" x14ac:dyDescent="0.2">
      <c r="A45" s="117">
        <v>35001</v>
      </c>
      <c r="B45" s="116">
        <v>36000</v>
      </c>
      <c r="C45" s="115">
        <v>272</v>
      </c>
      <c r="D45" s="115">
        <v>249.33</v>
      </c>
      <c r="E45" s="115">
        <v>226.67</v>
      </c>
      <c r="F45" s="115">
        <v>204</v>
      </c>
      <c r="G45" s="115">
        <v>181.33</v>
      </c>
      <c r="H45" s="115">
        <v>158.66999999999999</v>
      </c>
      <c r="I45" s="115">
        <v>136</v>
      </c>
      <c r="J45" s="115">
        <v>113.33</v>
      </c>
      <c r="K45" s="115">
        <v>90.67</v>
      </c>
      <c r="L45" s="115">
        <v>68</v>
      </c>
      <c r="M45" s="115">
        <v>45.33</v>
      </c>
      <c r="N45" s="114">
        <v>22.67</v>
      </c>
    </row>
    <row r="46" spans="1:14" s="110" customFormat="1" ht="11.7" customHeight="1" x14ac:dyDescent="0.25"/>
    <row r="47" spans="1:14" ht="11.7" customHeight="1" x14ac:dyDescent="0.2">
      <c r="A47" s="117">
        <v>36001</v>
      </c>
      <c r="B47" s="116">
        <v>37000</v>
      </c>
      <c r="C47" s="114">
        <v>279</v>
      </c>
      <c r="D47" s="118">
        <v>255.75</v>
      </c>
      <c r="E47" s="118">
        <v>232.5</v>
      </c>
      <c r="F47" s="118">
        <v>209.25</v>
      </c>
      <c r="G47" s="118">
        <v>186</v>
      </c>
      <c r="H47" s="118">
        <v>162.75</v>
      </c>
      <c r="I47" s="118">
        <v>139.5</v>
      </c>
      <c r="J47" s="118">
        <v>116.25</v>
      </c>
      <c r="K47" s="118">
        <v>93</v>
      </c>
      <c r="L47" s="118">
        <v>69.75</v>
      </c>
      <c r="M47" s="118">
        <v>46.5</v>
      </c>
      <c r="N47" s="114">
        <v>23.25</v>
      </c>
    </row>
    <row r="48" spans="1:14" ht="11.7" customHeight="1" x14ac:dyDescent="0.2">
      <c r="A48" s="117">
        <v>37001</v>
      </c>
      <c r="B48" s="116">
        <v>38000</v>
      </c>
      <c r="C48" s="115">
        <v>286</v>
      </c>
      <c r="D48" s="115">
        <v>262.16000000000003</v>
      </c>
      <c r="E48" s="115">
        <v>238.33</v>
      </c>
      <c r="F48" s="115">
        <v>214.5</v>
      </c>
      <c r="G48" s="115">
        <v>190.66</v>
      </c>
      <c r="H48" s="115">
        <v>166.83</v>
      </c>
      <c r="I48" s="115">
        <v>143</v>
      </c>
      <c r="J48" s="115">
        <v>119.16</v>
      </c>
      <c r="K48" s="115">
        <v>95.33</v>
      </c>
      <c r="L48" s="115">
        <v>71.5</v>
      </c>
      <c r="M48" s="115">
        <v>47.66</v>
      </c>
      <c r="N48" s="114">
        <v>23.83</v>
      </c>
    </row>
    <row r="49" spans="1:14" ht="11.7" customHeight="1" x14ac:dyDescent="0.2">
      <c r="A49" s="117">
        <v>38001</v>
      </c>
      <c r="B49" s="116">
        <v>39000</v>
      </c>
      <c r="C49" s="115">
        <v>294</v>
      </c>
      <c r="D49" s="115">
        <v>269.5</v>
      </c>
      <c r="E49" s="115">
        <v>245</v>
      </c>
      <c r="F49" s="115">
        <v>220.5</v>
      </c>
      <c r="G49" s="115">
        <v>196</v>
      </c>
      <c r="H49" s="115">
        <v>171.5</v>
      </c>
      <c r="I49" s="115">
        <v>147</v>
      </c>
      <c r="J49" s="115">
        <v>122.5</v>
      </c>
      <c r="K49" s="115">
        <v>98</v>
      </c>
      <c r="L49" s="115">
        <v>73.5</v>
      </c>
      <c r="M49" s="115">
        <v>49</v>
      </c>
      <c r="N49" s="114">
        <v>24.5</v>
      </c>
    </row>
    <row r="50" spans="1:14" ht="11.7" customHeight="1" x14ac:dyDescent="0.2">
      <c r="A50" s="117">
        <v>39001</v>
      </c>
      <c r="B50" s="116">
        <v>40000</v>
      </c>
      <c r="C50" s="115">
        <v>302</v>
      </c>
      <c r="D50" s="115">
        <v>276.83</v>
      </c>
      <c r="E50" s="115">
        <v>251.67</v>
      </c>
      <c r="F50" s="115">
        <v>226.5</v>
      </c>
      <c r="G50" s="115">
        <v>201.33</v>
      </c>
      <c r="H50" s="115">
        <v>176.17</v>
      </c>
      <c r="I50" s="115">
        <v>151</v>
      </c>
      <c r="J50" s="115">
        <v>125.83</v>
      </c>
      <c r="K50" s="115">
        <v>100.67</v>
      </c>
      <c r="L50" s="115">
        <v>75.5</v>
      </c>
      <c r="M50" s="115">
        <v>50.33</v>
      </c>
      <c r="N50" s="114">
        <v>25.17</v>
      </c>
    </row>
    <row r="51" spans="1:14" ht="11.7" customHeight="1" x14ac:dyDescent="0.2">
      <c r="A51" s="117">
        <v>40001</v>
      </c>
      <c r="B51" s="116">
        <v>41000</v>
      </c>
      <c r="C51" s="118">
        <v>308</v>
      </c>
      <c r="D51" s="118">
        <v>282.33</v>
      </c>
      <c r="E51" s="118">
        <v>256.67</v>
      </c>
      <c r="F51" s="118">
        <v>231</v>
      </c>
      <c r="G51" s="118">
        <v>205.33</v>
      </c>
      <c r="H51" s="118">
        <v>179.67</v>
      </c>
      <c r="I51" s="118">
        <v>154</v>
      </c>
      <c r="J51" s="118">
        <v>128.33000000000001</v>
      </c>
      <c r="K51" s="118">
        <v>102.67</v>
      </c>
      <c r="L51" s="118">
        <v>77</v>
      </c>
      <c r="M51" s="118">
        <v>51.33</v>
      </c>
      <c r="N51" s="118">
        <v>25.67</v>
      </c>
    </row>
    <row r="52" spans="1:14" s="110" customFormat="1" ht="11.7" customHeight="1" x14ac:dyDescent="0.25"/>
    <row r="53" spans="1:14" ht="11.7" customHeight="1" x14ac:dyDescent="0.2">
      <c r="A53" s="125">
        <v>41001</v>
      </c>
      <c r="B53" s="124">
        <v>42000</v>
      </c>
      <c r="C53" s="114">
        <v>317</v>
      </c>
      <c r="D53" s="118">
        <v>290.58</v>
      </c>
      <c r="E53" s="118">
        <v>264.17</v>
      </c>
      <c r="F53" s="118">
        <v>237.75</v>
      </c>
      <c r="G53" s="118">
        <v>211.33</v>
      </c>
      <c r="H53" s="118">
        <v>184.92</v>
      </c>
      <c r="I53" s="118">
        <v>158.5</v>
      </c>
      <c r="J53" s="118">
        <v>132.08000000000001</v>
      </c>
      <c r="K53" s="118">
        <v>105.67</v>
      </c>
      <c r="L53" s="118">
        <v>79.25</v>
      </c>
      <c r="M53" s="118">
        <v>52.83</v>
      </c>
      <c r="N53" s="118">
        <v>26.42</v>
      </c>
    </row>
    <row r="54" spans="1:14" ht="11.7" customHeight="1" x14ac:dyDescent="0.2">
      <c r="A54" s="125">
        <v>42001</v>
      </c>
      <c r="B54" s="124">
        <v>43000</v>
      </c>
      <c r="C54" s="115">
        <v>325</v>
      </c>
      <c r="D54" s="115">
        <v>297.91000000000003</v>
      </c>
      <c r="E54" s="115">
        <v>270.83</v>
      </c>
      <c r="F54" s="115">
        <v>243.75</v>
      </c>
      <c r="G54" s="115">
        <v>216.66</v>
      </c>
      <c r="H54" s="115">
        <v>189.58</v>
      </c>
      <c r="I54" s="115">
        <v>162.5</v>
      </c>
      <c r="J54" s="115">
        <v>135.41</v>
      </c>
      <c r="K54" s="115">
        <v>108.33</v>
      </c>
      <c r="L54" s="115">
        <v>81.25</v>
      </c>
      <c r="M54" s="115">
        <v>54.16</v>
      </c>
      <c r="N54" s="115">
        <v>27.08</v>
      </c>
    </row>
    <row r="55" spans="1:14" ht="11.7" customHeight="1" x14ac:dyDescent="0.2">
      <c r="A55" s="125">
        <v>43001</v>
      </c>
      <c r="B55" s="124">
        <v>44000</v>
      </c>
      <c r="C55" s="115">
        <v>332</v>
      </c>
      <c r="D55" s="115">
        <v>304.33</v>
      </c>
      <c r="E55" s="115">
        <v>276.67</v>
      </c>
      <c r="F55" s="115">
        <v>249</v>
      </c>
      <c r="G55" s="115">
        <v>221.33</v>
      </c>
      <c r="H55" s="115">
        <v>193.67</v>
      </c>
      <c r="I55" s="115">
        <v>166</v>
      </c>
      <c r="J55" s="115">
        <v>138.33000000000001</v>
      </c>
      <c r="K55" s="115">
        <v>110.67</v>
      </c>
      <c r="L55" s="115">
        <v>83</v>
      </c>
      <c r="M55" s="115">
        <v>55.33</v>
      </c>
      <c r="N55" s="115">
        <v>27.67</v>
      </c>
    </row>
    <row r="56" spans="1:14" ht="11.7" customHeight="1" x14ac:dyDescent="0.2">
      <c r="A56" s="125">
        <v>44001</v>
      </c>
      <c r="B56" s="124">
        <v>45000</v>
      </c>
      <c r="C56" s="118">
        <v>340</v>
      </c>
      <c r="D56" s="118">
        <v>311.66000000000003</v>
      </c>
      <c r="E56" s="118">
        <v>283.33</v>
      </c>
      <c r="F56" s="118">
        <v>255</v>
      </c>
      <c r="G56" s="118">
        <v>226.66</v>
      </c>
      <c r="H56" s="118">
        <v>198.33</v>
      </c>
      <c r="I56" s="118">
        <v>170</v>
      </c>
      <c r="J56" s="118">
        <v>141.66</v>
      </c>
      <c r="K56" s="118">
        <v>113.33</v>
      </c>
      <c r="L56" s="118">
        <v>85</v>
      </c>
      <c r="M56" s="118">
        <v>56.66</v>
      </c>
      <c r="N56" s="114">
        <v>28.33</v>
      </c>
    </row>
    <row r="57" spans="1:14" ht="11.7" customHeight="1" x14ac:dyDescent="0.2">
      <c r="A57" s="125">
        <v>45001</v>
      </c>
      <c r="B57" s="124">
        <v>46000</v>
      </c>
      <c r="C57" s="115">
        <v>347</v>
      </c>
      <c r="D57" s="115">
        <v>318.08</v>
      </c>
      <c r="E57" s="115">
        <v>289.17</v>
      </c>
      <c r="F57" s="115">
        <v>280.25</v>
      </c>
      <c r="G57" s="115">
        <v>231.33</v>
      </c>
      <c r="H57" s="115">
        <v>202.42</v>
      </c>
      <c r="I57" s="115">
        <v>173.5</v>
      </c>
      <c r="J57" s="115">
        <v>144.58000000000001</v>
      </c>
      <c r="K57" s="115">
        <v>115.67</v>
      </c>
      <c r="L57" s="115">
        <v>86.75</v>
      </c>
      <c r="M57" s="115">
        <v>57.83</v>
      </c>
      <c r="N57" s="114">
        <v>28.92</v>
      </c>
    </row>
    <row r="58" spans="1:14" s="110" customFormat="1" ht="11.7" customHeight="1" x14ac:dyDescent="0.25"/>
    <row r="59" spans="1:14" ht="11.7" customHeight="1" x14ac:dyDescent="0.2">
      <c r="A59" s="117">
        <v>46001</v>
      </c>
      <c r="B59" s="116">
        <v>47000</v>
      </c>
      <c r="C59" s="114">
        <v>354</v>
      </c>
      <c r="D59" s="118">
        <v>324.5</v>
      </c>
      <c r="E59" s="118">
        <v>295</v>
      </c>
      <c r="F59" s="118">
        <v>265.5</v>
      </c>
      <c r="G59" s="118">
        <v>238</v>
      </c>
      <c r="H59" s="118">
        <v>206.5</v>
      </c>
      <c r="I59" s="118">
        <v>177</v>
      </c>
      <c r="J59" s="118">
        <v>147.5</v>
      </c>
      <c r="K59" s="118">
        <v>118</v>
      </c>
      <c r="L59" s="118">
        <v>88.5</v>
      </c>
      <c r="M59" s="118">
        <v>59</v>
      </c>
      <c r="N59" s="114">
        <v>29.5</v>
      </c>
    </row>
    <row r="60" spans="1:14" ht="11.7" customHeight="1" x14ac:dyDescent="0.2">
      <c r="A60" s="117">
        <v>47001</v>
      </c>
      <c r="B60" s="116">
        <v>48000</v>
      </c>
      <c r="C60" s="115">
        <v>362</v>
      </c>
      <c r="D60" s="115">
        <v>331.83</v>
      </c>
      <c r="E60" s="115">
        <v>301.67</v>
      </c>
      <c r="F60" s="115">
        <v>271.5</v>
      </c>
      <c r="G60" s="115">
        <v>241.33</v>
      </c>
      <c r="H60" s="115">
        <v>211.17</v>
      </c>
      <c r="I60" s="115">
        <v>181</v>
      </c>
      <c r="J60" s="115">
        <v>150.83000000000001</v>
      </c>
      <c r="K60" s="115">
        <v>120.67</v>
      </c>
      <c r="L60" s="115">
        <v>90.5</v>
      </c>
      <c r="M60" s="115">
        <v>60.33</v>
      </c>
      <c r="N60" s="114">
        <v>30.17</v>
      </c>
    </row>
    <row r="61" spans="1:14" ht="11.7" customHeight="1" x14ac:dyDescent="0.2">
      <c r="A61" s="117">
        <v>48001</v>
      </c>
      <c r="B61" s="116">
        <v>49000</v>
      </c>
      <c r="C61" s="115">
        <v>370</v>
      </c>
      <c r="D61" s="115">
        <v>339.16</v>
      </c>
      <c r="E61" s="115">
        <v>308.33</v>
      </c>
      <c r="F61" s="115">
        <v>277.5</v>
      </c>
      <c r="G61" s="115">
        <v>246.66</v>
      </c>
      <c r="H61" s="115">
        <v>215.83</v>
      </c>
      <c r="I61" s="115">
        <v>185</v>
      </c>
      <c r="J61" s="115">
        <v>154.16</v>
      </c>
      <c r="K61" s="115">
        <v>123.33</v>
      </c>
      <c r="L61" s="115">
        <v>92.5</v>
      </c>
      <c r="M61" s="115">
        <v>61.66</v>
      </c>
      <c r="N61" s="114">
        <v>30.83</v>
      </c>
    </row>
    <row r="62" spans="1:14" ht="11.7" customHeight="1" x14ac:dyDescent="0.2">
      <c r="A62" s="117">
        <v>49001</v>
      </c>
      <c r="B62" s="116">
        <v>50000</v>
      </c>
      <c r="C62" s="115">
        <v>377</v>
      </c>
      <c r="D62" s="115">
        <v>345.58</v>
      </c>
      <c r="E62" s="115">
        <v>314.17</v>
      </c>
      <c r="F62" s="115">
        <v>282.75</v>
      </c>
      <c r="G62" s="115">
        <v>251.33</v>
      </c>
      <c r="H62" s="115">
        <v>219.92</v>
      </c>
      <c r="I62" s="115">
        <v>188.5</v>
      </c>
      <c r="J62" s="115">
        <v>157.08000000000001</v>
      </c>
      <c r="K62" s="115">
        <v>125.67</v>
      </c>
      <c r="L62" s="115">
        <v>94.25</v>
      </c>
      <c r="M62" s="115">
        <v>62.83</v>
      </c>
      <c r="N62" s="114">
        <v>31.42</v>
      </c>
    </row>
    <row r="63" spans="1:14" ht="11.7" customHeight="1" x14ac:dyDescent="0.2">
      <c r="A63" s="117">
        <v>50001</v>
      </c>
      <c r="B63" s="116">
        <v>51000</v>
      </c>
      <c r="C63" s="115">
        <v>385</v>
      </c>
      <c r="D63" s="115">
        <v>352.91</v>
      </c>
      <c r="E63" s="115">
        <v>320.83</v>
      </c>
      <c r="F63" s="115">
        <v>288.75</v>
      </c>
      <c r="G63" s="115">
        <v>250.66</v>
      </c>
      <c r="H63" s="115">
        <v>224.58</v>
      </c>
      <c r="I63" s="115">
        <v>192.5</v>
      </c>
      <c r="J63" s="115">
        <v>160.41</v>
      </c>
      <c r="K63" s="115">
        <v>128.33000000000001</v>
      </c>
      <c r="L63" s="115">
        <v>96.25</v>
      </c>
      <c r="M63" s="115">
        <v>64.16</v>
      </c>
      <c r="N63" s="114">
        <v>32.08</v>
      </c>
    </row>
    <row r="64" spans="1:14" ht="11.25" customHeight="1" x14ac:dyDescent="0.25">
      <c r="A64" s="123"/>
      <c r="B64" s="122"/>
      <c r="G64" s="110"/>
    </row>
    <row r="65" spans="1:14" ht="11.25" customHeight="1" x14ac:dyDescent="0.2">
      <c r="A65" s="117">
        <v>51001</v>
      </c>
      <c r="B65" s="116">
        <v>52000</v>
      </c>
      <c r="C65" s="114">
        <v>392</v>
      </c>
      <c r="D65" s="118">
        <v>359.33</v>
      </c>
      <c r="E65" s="118">
        <v>326.67</v>
      </c>
      <c r="F65" s="118">
        <v>294</v>
      </c>
      <c r="G65" s="118">
        <v>261.33</v>
      </c>
      <c r="H65" s="118">
        <v>228.67</v>
      </c>
      <c r="I65" s="118">
        <v>196</v>
      </c>
      <c r="J65" s="118">
        <v>163.33000000000001</v>
      </c>
      <c r="K65" s="118">
        <v>130.66999999999999</v>
      </c>
      <c r="L65" s="118">
        <v>98</v>
      </c>
      <c r="M65" s="118">
        <v>65.33</v>
      </c>
      <c r="N65" s="114">
        <v>32.67</v>
      </c>
    </row>
    <row r="66" spans="1:14" ht="11.7" customHeight="1" x14ac:dyDescent="0.2">
      <c r="A66" s="117">
        <v>52001</v>
      </c>
      <c r="B66" s="116">
        <v>53000</v>
      </c>
      <c r="C66" s="115">
        <v>400</v>
      </c>
      <c r="D66" s="115">
        <v>366.66</v>
      </c>
      <c r="E66" s="115">
        <v>333.33</v>
      </c>
      <c r="F66" s="115">
        <v>300</v>
      </c>
      <c r="G66" s="115">
        <v>266.66000000000003</v>
      </c>
      <c r="H66" s="115">
        <v>233.33</v>
      </c>
      <c r="I66" s="115">
        <v>200</v>
      </c>
      <c r="J66" s="115">
        <v>166.66</v>
      </c>
      <c r="K66" s="115">
        <v>133.33000000000001</v>
      </c>
      <c r="L66" s="115">
        <v>100</v>
      </c>
      <c r="M66" s="115">
        <v>66.66</v>
      </c>
      <c r="N66" s="114">
        <v>33.33</v>
      </c>
    </row>
    <row r="67" spans="1:14" ht="11.7" customHeight="1" x14ac:dyDescent="0.2">
      <c r="A67" s="117">
        <v>53001</v>
      </c>
      <c r="B67" s="116">
        <v>54000</v>
      </c>
      <c r="C67" s="118">
        <v>407</v>
      </c>
      <c r="D67" s="118">
        <v>373.08</v>
      </c>
      <c r="E67" s="118">
        <v>339.17</v>
      </c>
      <c r="F67" s="118">
        <v>305.25</v>
      </c>
      <c r="G67" s="118">
        <v>271.33</v>
      </c>
      <c r="H67" s="118">
        <v>237.42</v>
      </c>
      <c r="I67" s="118">
        <v>203.5</v>
      </c>
      <c r="J67" s="118">
        <v>169.58</v>
      </c>
      <c r="K67" s="118">
        <v>135.66999999999999</v>
      </c>
      <c r="L67" s="118">
        <v>101.75</v>
      </c>
      <c r="M67" s="118">
        <v>67.83</v>
      </c>
      <c r="N67" s="118">
        <v>33.92</v>
      </c>
    </row>
    <row r="68" spans="1:14" ht="11.7" customHeight="1" x14ac:dyDescent="0.2">
      <c r="A68" s="117">
        <v>54001</v>
      </c>
      <c r="B68" s="116">
        <v>55000</v>
      </c>
      <c r="C68" s="115">
        <v>415</v>
      </c>
      <c r="D68" s="115">
        <v>380.41</v>
      </c>
      <c r="E68" s="115">
        <v>345.83</v>
      </c>
      <c r="F68" s="115">
        <v>311.25</v>
      </c>
      <c r="G68" s="115">
        <v>276.66000000000003</v>
      </c>
      <c r="H68" s="115">
        <v>242.08</v>
      </c>
      <c r="I68" s="115">
        <v>207.5</v>
      </c>
      <c r="J68" s="115">
        <v>172.91</v>
      </c>
      <c r="K68" s="115">
        <v>138.33000000000001</v>
      </c>
      <c r="L68" s="115">
        <v>103.75</v>
      </c>
      <c r="M68" s="115">
        <v>69.16</v>
      </c>
      <c r="N68" s="115">
        <v>34.58</v>
      </c>
    </row>
    <row r="69" spans="1:14" ht="11.7" customHeight="1" x14ac:dyDescent="0.2">
      <c r="A69" s="117">
        <v>55001</v>
      </c>
      <c r="B69" s="116">
        <v>56000</v>
      </c>
      <c r="C69" s="115">
        <v>422</v>
      </c>
      <c r="D69" s="115">
        <v>386.83</v>
      </c>
      <c r="E69" s="115">
        <v>351.67</v>
      </c>
      <c r="F69" s="115">
        <v>316.5</v>
      </c>
      <c r="G69" s="115">
        <v>281.33</v>
      </c>
      <c r="H69" s="115">
        <v>246.17</v>
      </c>
      <c r="I69" s="115">
        <v>211</v>
      </c>
      <c r="J69" s="115">
        <v>175.83</v>
      </c>
      <c r="K69" s="115">
        <v>140.66999999999999</v>
      </c>
      <c r="L69" s="115">
        <v>105.5</v>
      </c>
      <c r="M69" s="115">
        <v>70.33</v>
      </c>
      <c r="N69" s="115">
        <v>35.17</v>
      </c>
    </row>
    <row r="70" spans="1:14" s="110" customFormat="1" ht="11.7" customHeight="1" x14ac:dyDescent="0.25"/>
    <row r="71" spans="1:14" ht="11.7" customHeight="1" x14ac:dyDescent="0.2">
      <c r="A71" s="117">
        <v>56001</v>
      </c>
      <c r="B71" s="116">
        <v>57000</v>
      </c>
      <c r="C71" s="114">
        <v>430</v>
      </c>
      <c r="D71" s="118">
        <v>394.16</v>
      </c>
      <c r="E71" s="118">
        <v>358.33</v>
      </c>
      <c r="F71" s="118">
        <v>322.5</v>
      </c>
      <c r="G71" s="118">
        <v>286.66000000000003</v>
      </c>
      <c r="H71" s="118">
        <v>250.83</v>
      </c>
      <c r="I71" s="118">
        <v>215</v>
      </c>
      <c r="J71" s="118">
        <v>179.16</v>
      </c>
      <c r="K71" s="118">
        <v>143.33000000000001</v>
      </c>
      <c r="L71" s="118">
        <v>107.5</v>
      </c>
      <c r="M71" s="118">
        <v>71.66</v>
      </c>
      <c r="N71" s="118">
        <v>35.83</v>
      </c>
    </row>
    <row r="72" spans="1:14" ht="11.7" customHeight="1" x14ac:dyDescent="0.2">
      <c r="A72" s="117">
        <v>57001</v>
      </c>
      <c r="B72" s="116">
        <v>58000</v>
      </c>
      <c r="C72" s="115">
        <v>438</v>
      </c>
      <c r="D72" s="115">
        <v>401.5</v>
      </c>
      <c r="E72" s="115">
        <v>365</v>
      </c>
      <c r="F72" s="115">
        <v>328.5</v>
      </c>
      <c r="G72" s="115">
        <v>292</v>
      </c>
      <c r="H72" s="115">
        <v>255.5</v>
      </c>
      <c r="I72" s="115">
        <v>219</v>
      </c>
      <c r="J72" s="115">
        <v>182.5</v>
      </c>
      <c r="K72" s="115">
        <v>146</v>
      </c>
      <c r="L72" s="115">
        <v>109.5</v>
      </c>
      <c r="M72" s="115">
        <v>73</v>
      </c>
      <c r="N72" s="115">
        <v>36.5</v>
      </c>
    </row>
    <row r="73" spans="1:14" ht="11.7" customHeight="1" x14ac:dyDescent="0.2">
      <c r="A73" s="117">
        <v>58001</v>
      </c>
      <c r="B73" s="116">
        <v>59000</v>
      </c>
      <c r="C73" s="115">
        <v>445</v>
      </c>
      <c r="D73" s="115">
        <v>407.91</v>
      </c>
      <c r="E73" s="115">
        <v>370.83</v>
      </c>
      <c r="F73" s="115">
        <v>333.75</v>
      </c>
      <c r="G73" s="115">
        <v>296.66000000000003</v>
      </c>
      <c r="H73" s="115">
        <v>259.58</v>
      </c>
      <c r="I73" s="115">
        <v>222.5</v>
      </c>
      <c r="J73" s="115">
        <v>185.41</v>
      </c>
      <c r="K73" s="115">
        <v>148.33000000000001</v>
      </c>
      <c r="L73" s="115">
        <v>111.25</v>
      </c>
      <c r="M73" s="115">
        <v>74.16</v>
      </c>
      <c r="N73" s="115">
        <v>37.08</v>
      </c>
    </row>
    <row r="74" spans="1:14" ht="11.7" customHeight="1" x14ac:dyDescent="0.2">
      <c r="A74" s="117">
        <v>59001</v>
      </c>
      <c r="B74" s="116">
        <v>60000</v>
      </c>
      <c r="C74" s="115">
        <v>453</v>
      </c>
      <c r="D74" s="115">
        <v>415.25</v>
      </c>
      <c r="E74" s="115">
        <v>377.5</v>
      </c>
      <c r="F74" s="115">
        <v>339.75</v>
      </c>
      <c r="G74" s="115">
        <v>302</v>
      </c>
      <c r="H74" s="115">
        <v>264.25</v>
      </c>
      <c r="I74" s="115">
        <v>226.5</v>
      </c>
      <c r="J74" s="115">
        <v>188.75</v>
      </c>
      <c r="K74" s="115">
        <v>151</v>
      </c>
      <c r="L74" s="115">
        <v>113.25</v>
      </c>
      <c r="M74" s="115">
        <v>75.5</v>
      </c>
      <c r="N74" s="115">
        <v>37.75</v>
      </c>
    </row>
    <row r="75" spans="1:14" ht="11.7" customHeight="1" x14ac:dyDescent="0.2">
      <c r="A75" s="117">
        <v>60001</v>
      </c>
      <c r="B75" s="116">
        <v>61000</v>
      </c>
      <c r="C75" s="115">
        <v>460</v>
      </c>
      <c r="D75" s="115">
        <v>421.66</v>
      </c>
      <c r="E75" s="115">
        <v>383.33</v>
      </c>
      <c r="F75" s="115">
        <v>345</v>
      </c>
      <c r="G75" s="115">
        <v>306.66000000000003</v>
      </c>
      <c r="H75" s="115">
        <v>268.33</v>
      </c>
      <c r="I75" s="115">
        <v>230</v>
      </c>
      <c r="J75" s="115">
        <v>191.66</v>
      </c>
      <c r="K75" s="115">
        <v>153.33000000000001</v>
      </c>
      <c r="L75" s="115">
        <v>115</v>
      </c>
      <c r="M75" s="115">
        <v>76.66</v>
      </c>
      <c r="N75" s="115">
        <v>38.33</v>
      </c>
    </row>
    <row r="76" spans="1:14" s="110" customFormat="1" ht="11.7" customHeight="1" x14ac:dyDescent="0.25"/>
    <row r="77" spans="1:14" ht="11.7" customHeight="1" x14ac:dyDescent="0.2">
      <c r="A77" s="117">
        <v>61001</v>
      </c>
      <c r="B77" s="116">
        <v>62000</v>
      </c>
      <c r="C77" s="114">
        <v>467</v>
      </c>
      <c r="D77" s="118">
        <v>428.08</v>
      </c>
      <c r="E77" s="118">
        <v>389.17</v>
      </c>
      <c r="F77" s="118">
        <v>350.25</v>
      </c>
      <c r="G77" s="118">
        <v>311.33</v>
      </c>
      <c r="H77" s="118">
        <v>272.42</v>
      </c>
      <c r="I77" s="118">
        <v>233.5</v>
      </c>
      <c r="J77" s="118">
        <v>194.58</v>
      </c>
      <c r="K77" s="118">
        <v>155.66999999999999</v>
      </c>
      <c r="L77" s="118">
        <v>116.75</v>
      </c>
      <c r="M77" s="118">
        <v>77.83</v>
      </c>
      <c r="N77" s="118">
        <v>38.92</v>
      </c>
    </row>
    <row r="78" spans="1:14" ht="11.7" customHeight="1" x14ac:dyDescent="0.2">
      <c r="A78" s="117">
        <v>62001</v>
      </c>
      <c r="B78" s="116">
        <v>63000</v>
      </c>
      <c r="C78" s="115">
        <v>475</v>
      </c>
      <c r="D78" s="115">
        <v>435.41</v>
      </c>
      <c r="E78" s="115">
        <v>395.83</v>
      </c>
      <c r="F78" s="115">
        <v>356.25</v>
      </c>
      <c r="G78" s="115">
        <v>316.66000000000003</v>
      </c>
      <c r="H78" s="115">
        <v>277.08</v>
      </c>
      <c r="I78" s="115">
        <v>237.5</v>
      </c>
      <c r="J78" s="115">
        <v>197.91</v>
      </c>
      <c r="K78" s="115">
        <v>158.33000000000001</v>
      </c>
      <c r="L78" s="115">
        <v>118.75</v>
      </c>
      <c r="M78" s="115">
        <v>79.16</v>
      </c>
      <c r="N78" s="115">
        <v>39.58</v>
      </c>
    </row>
    <row r="79" spans="1:14" ht="11.7" customHeight="1" x14ac:dyDescent="0.2">
      <c r="A79" s="117">
        <v>63001</v>
      </c>
      <c r="B79" s="116">
        <v>64000</v>
      </c>
      <c r="C79" s="115">
        <v>482</v>
      </c>
      <c r="D79" s="115">
        <v>441.83</v>
      </c>
      <c r="E79" s="115">
        <v>401.67</v>
      </c>
      <c r="F79" s="115">
        <v>361.5</v>
      </c>
      <c r="G79" s="115">
        <v>321.33</v>
      </c>
      <c r="H79" s="115">
        <v>281.17</v>
      </c>
      <c r="I79" s="115">
        <v>241</v>
      </c>
      <c r="J79" s="115">
        <v>200.83</v>
      </c>
      <c r="K79" s="115">
        <v>160.66999999999999</v>
      </c>
      <c r="L79" s="115">
        <v>120.5</v>
      </c>
      <c r="M79" s="115">
        <v>80.33</v>
      </c>
      <c r="N79" s="115">
        <v>40.17</v>
      </c>
    </row>
    <row r="80" spans="1:14" ht="11.7" customHeight="1" x14ac:dyDescent="0.2">
      <c r="A80" s="117">
        <v>64001</v>
      </c>
      <c r="B80" s="116">
        <v>65000</v>
      </c>
      <c r="C80" s="115">
        <v>566</v>
      </c>
      <c r="D80" s="115">
        <v>518.83000000000004</v>
      </c>
      <c r="E80" s="115">
        <v>471.66</v>
      </c>
      <c r="F80" s="115">
        <v>424.5</v>
      </c>
      <c r="G80" s="115">
        <v>377.33</v>
      </c>
      <c r="H80" s="115">
        <v>330.16</v>
      </c>
      <c r="I80" s="115">
        <v>283</v>
      </c>
      <c r="J80" s="115">
        <v>235.83</v>
      </c>
      <c r="K80" s="115">
        <v>188.66</v>
      </c>
      <c r="L80" s="115">
        <v>141.5</v>
      </c>
      <c r="M80" s="115">
        <v>94.33</v>
      </c>
      <c r="N80" s="115">
        <v>47.16</v>
      </c>
    </row>
    <row r="81" spans="1:14" ht="11.7" customHeight="1" x14ac:dyDescent="0.2">
      <c r="A81" s="117">
        <v>65001</v>
      </c>
      <c r="B81" s="116">
        <v>66000</v>
      </c>
      <c r="C81" s="115">
        <v>574</v>
      </c>
      <c r="D81" s="115">
        <v>526.16</v>
      </c>
      <c r="E81" s="115">
        <v>478.33</v>
      </c>
      <c r="F81" s="115">
        <v>430.5</v>
      </c>
      <c r="G81" s="115">
        <v>382.66</v>
      </c>
      <c r="H81" s="115">
        <v>334.83</v>
      </c>
      <c r="I81" s="115">
        <v>287</v>
      </c>
      <c r="J81" s="115">
        <v>239.16</v>
      </c>
      <c r="K81" s="115">
        <v>191.33</v>
      </c>
      <c r="L81" s="115">
        <v>143.5</v>
      </c>
      <c r="M81" s="115">
        <v>95.66</v>
      </c>
      <c r="N81" s="115">
        <v>47.83</v>
      </c>
    </row>
    <row r="82" spans="1:14" s="110" customFormat="1" ht="11.7" customHeight="1" x14ac:dyDescent="0.25"/>
    <row r="83" spans="1:14" ht="11.7" customHeight="1" x14ac:dyDescent="0.2">
      <c r="A83" s="117">
        <v>66001</v>
      </c>
      <c r="B83" s="116">
        <v>67000</v>
      </c>
      <c r="C83" s="114">
        <v>583</v>
      </c>
      <c r="D83" s="118">
        <v>534.41</v>
      </c>
      <c r="E83" s="118">
        <v>485.83</v>
      </c>
      <c r="F83" s="118">
        <v>437.25</v>
      </c>
      <c r="G83" s="118">
        <v>388.66</v>
      </c>
      <c r="H83" s="118">
        <v>340.08</v>
      </c>
      <c r="I83" s="118">
        <v>291.5</v>
      </c>
      <c r="J83" s="118">
        <v>242.91</v>
      </c>
      <c r="K83" s="118">
        <v>194.33</v>
      </c>
      <c r="L83" s="118">
        <v>145.75</v>
      </c>
      <c r="M83" s="118">
        <v>97.16</v>
      </c>
      <c r="N83" s="118">
        <v>48.58</v>
      </c>
    </row>
    <row r="84" spans="1:14" ht="11.7" customHeight="1" x14ac:dyDescent="0.2">
      <c r="A84" s="117">
        <v>67001</v>
      </c>
      <c r="B84" s="116">
        <v>68000</v>
      </c>
      <c r="C84" s="115">
        <v>591</v>
      </c>
      <c r="D84" s="115">
        <v>541.75</v>
      </c>
      <c r="E84" s="115">
        <v>492.5</v>
      </c>
      <c r="F84" s="115">
        <v>443.25</v>
      </c>
      <c r="G84" s="115">
        <v>394</v>
      </c>
      <c r="H84" s="115">
        <v>344.75</v>
      </c>
      <c r="I84" s="115">
        <v>295.5</v>
      </c>
      <c r="J84" s="115">
        <v>246.25</v>
      </c>
      <c r="K84" s="115">
        <v>197</v>
      </c>
      <c r="L84" s="115">
        <v>147.75</v>
      </c>
      <c r="M84" s="115">
        <v>98.5</v>
      </c>
      <c r="N84" s="115">
        <v>49.25</v>
      </c>
    </row>
    <row r="85" spans="1:14" ht="11.7" customHeight="1" x14ac:dyDescent="0.2">
      <c r="A85" s="117">
        <v>68001</v>
      </c>
      <c r="B85" s="116">
        <v>69000</v>
      </c>
      <c r="C85" s="115">
        <v>600</v>
      </c>
      <c r="D85" s="115">
        <v>550</v>
      </c>
      <c r="E85" s="115">
        <v>500</v>
      </c>
      <c r="F85" s="115">
        <v>450</v>
      </c>
      <c r="G85" s="115">
        <v>400</v>
      </c>
      <c r="H85" s="115">
        <v>350</v>
      </c>
      <c r="I85" s="115">
        <v>300</v>
      </c>
      <c r="J85" s="115">
        <v>250</v>
      </c>
      <c r="K85" s="115">
        <v>200</v>
      </c>
      <c r="L85" s="115">
        <v>150</v>
      </c>
      <c r="M85" s="115">
        <v>100</v>
      </c>
      <c r="N85" s="115">
        <v>50</v>
      </c>
    </row>
    <row r="86" spans="1:14" ht="11.7" customHeight="1" x14ac:dyDescent="0.2">
      <c r="A86" s="117">
        <v>69001</v>
      </c>
      <c r="B86" s="116">
        <v>70000</v>
      </c>
      <c r="C86" s="115">
        <v>609</v>
      </c>
      <c r="D86" s="115">
        <v>558.25</v>
      </c>
      <c r="E86" s="115">
        <v>507.5</v>
      </c>
      <c r="F86" s="115">
        <v>456.75</v>
      </c>
      <c r="G86" s="115">
        <v>406</v>
      </c>
      <c r="H86" s="115">
        <v>355.25</v>
      </c>
      <c r="I86" s="115">
        <v>304.5</v>
      </c>
      <c r="J86" s="115">
        <v>253.75</v>
      </c>
      <c r="K86" s="115">
        <v>203</v>
      </c>
      <c r="L86" s="115">
        <v>152.25</v>
      </c>
      <c r="M86" s="115">
        <v>101.5</v>
      </c>
      <c r="N86" s="115">
        <v>50.75</v>
      </c>
    </row>
    <row r="87" spans="1:14" ht="11.7" customHeight="1" x14ac:dyDescent="0.2">
      <c r="A87" s="117">
        <v>70001</v>
      </c>
      <c r="B87" s="116">
        <v>71000</v>
      </c>
      <c r="C87" s="115">
        <v>618</v>
      </c>
      <c r="D87" s="115">
        <v>566.5</v>
      </c>
      <c r="E87" s="115">
        <v>515</v>
      </c>
      <c r="F87" s="115">
        <v>403.5</v>
      </c>
      <c r="G87" s="115">
        <v>412</v>
      </c>
      <c r="H87" s="115">
        <v>360.5</v>
      </c>
      <c r="I87" s="115">
        <v>309</v>
      </c>
      <c r="J87" s="115">
        <v>257.5</v>
      </c>
      <c r="K87" s="115">
        <v>206</v>
      </c>
      <c r="L87" s="115">
        <v>154.5</v>
      </c>
      <c r="M87" s="115">
        <v>103</v>
      </c>
      <c r="N87" s="115">
        <v>51.5</v>
      </c>
    </row>
    <row r="88" spans="1:14" s="110" customFormat="1" ht="11.7" customHeight="1" x14ac:dyDescent="0.25"/>
    <row r="89" spans="1:14" ht="11.7" customHeight="1" x14ac:dyDescent="0.2">
      <c r="A89" s="117">
        <v>71001</v>
      </c>
      <c r="B89" s="116">
        <v>72000</v>
      </c>
      <c r="C89" s="114">
        <v>668</v>
      </c>
      <c r="D89" s="118">
        <v>612.33000000000004</v>
      </c>
      <c r="E89" s="118">
        <v>556.66</v>
      </c>
      <c r="F89" s="118">
        <v>501</v>
      </c>
      <c r="G89" s="118">
        <v>445.33</v>
      </c>
      <c r="H89" s="118">
        <v>389.66</v>
      </c>
      <c r="I89" s="118">
        <v>334</v>
      </c>
      <c r="J89" s="118">
        <v>278.33</v>
      </c>
      <c r="K89" s="118">
        <v>222.66</v>
      </c>
      <c r="L89" s="118">
        <v>167</v>
      </c>
      <c r="M89" s="118">
        <v>111.13</v>
      </c>
      <c r="N89" s="118">
        <v>55.66</v>
      </c>
    </row>
    <row r="90" spans="1:14" ht="11.7" customHeight="1" x14ac:dyDescent="0.2">
      <c r="A90" s="117">
        <v>72001</v>
      </c>
      <c r="B90" s="116">
        <v>73000</v>
      </c>
      <c r="C90" s="115">
        <v>677</v>
      </c>
      <c r="D90" s="115">
        <v>620.58000000000004</v>
      </c>
      <c r="E90" s="115">
        <v>564.16</v>
      </c>
      <c r="F90" s="115">
        <v>507.75</v>
      </c>
      <c r="G90" s="115">
        <v>451.33</v>
      </c>
      <c r="H90" s="115">
        <v>394.91</v>
      </c>
      <c r="I90" s="115">
        <v>338.5</v>
      </c>
      <c r="J90" s="115">
        <v>282.08</v>
      </c>
      <c r="K90" s="115">
        <v>225.66</v>
      </c>
      <c r="L90" s="115">
        <v>169.25</v>
      </c>
      <c r="M90" s="115">
        <v>112.83</v>
      </c>
      <c r="N90" s="115">
        <v>56.41</v>
      </c>
    </row>
    <row r="91" spans="1:14" ht="11.7" customHeight="1" x14ac:dyDescent="0.2">
      <c r="A91" s="117">
        <v>73001</v>
      </c>
      <c r="B91" s="116">
        <v>74000</v>
      </c>
      <c r="C91" s="115">
        <v>687</v>
      </c>
      <c r="D91" s="115">
        <v>629.75</v>
      </c>
      <c r="E91" s="115">
        <v>572.5</v>
      </c>
      <c r="F91" s="115">
        <v>515.25</v>
      </c>
      <c r="G91" s="115">
        <v>458</v>
      </c>
      <c r="H91" s="115">
        <v>400.75</v>
      </c>
      <c r="I91" s="115">
        <v>343.5</v>
      </c>
      <c r="J91" s="115">
        <v>286.25</v>
      </c>
      <c r="K91" s="115">
        <v>229</v>
      </c>
      <c r="L91" s="115">
        <v>171.75</v>
      </c>
      <c r="M91" s="115">
        <v>114.5</v>
      </c>
      <c r="N91" s="115">
        <v>57.25</v>
      </c>
    </row>
    <row r="92" spans="1:14" ht="11.7" customHeight="1" x14ac:dyDescent="0.2">
      <c r="A92" s="117">
        <v>74001</v>
      </c>
      <c r="B92" s="116">
        <v>75000</v>
      </c>
      <c r="C92" s="115">
        <v>696</v>
      </c>
      <c r="D92" s="115">
        <v>638</v>
      </c>
      <c r="E92" s="115">
        <v>580</v>
      </c>
      <c r="F92" s="115">
        <v>522</v>
      </c>
      <c r="G92" s="115">
        <v>464</v>
      </c>
      <c r="H92" s="115">
        <v>406</v>
      </c>
      <c r="I92" s="115">
        <v>348</v>
      </c>
      <c r="J92" s="115">
        <v>290</v>
      </c>
      <c r="K92" s="115">
        <v>232</v>
      </c>
      <c r="L92" s="115">
        <v>174</v>
      </c>
      <c r="M92" s="115">
        <v>116</v>
      </c>
      <c r="N92" s="115">
        <v>58</v>
      </c>
    </row>
    <row r="93" spans="1:14" ht="11.7" customHeight="1" x14ac:dyDescent="0.2">
      <c r="A93" s="117">
        <v>75001</v>
      </c>
      <c r="B93" s="116">
        <v>76000</v>
      </c>
      <c r="C93" s="115">
        <v>705</v>
      </c>
      <c r="D93" s="115">
        <v>646.25</v>
      </c>
      <c r="E93" s="115">
        <v>587.5</v>
      </c>
      <c r="F93" s="115">
        <v>528.75</v>
      </c>
      <c r="G93" s="115">
        <v>470</v>
      </c>
      <c r="H93" s="115">
        <v>411.25</v>
      </c>
      <c r="I93" s="115">
        <v>352.5</v>
      </c>
      <c r="J93" s="115">
        <v>293.75</v>
      </c>
      <c r="K93" s="115">
        <v>235</v>
      </c>
      <c r="L93" s="115">
        <v>176.25</v>
      </c>
      <c r="M93" s="115">
        <v>117.5</v>
      </c>
      <c r="N93" s="115">
        <v>58.75</v>
      </c>
    </row>
    <row r="94" spans="1:14" s="111" customFormat="1" ht="11.7" customHeight="1" x14ac:dyDescent="0.2">
      <c r="A94" s="121"/>
      <c r="B94" s="120"/>
      <c r="C94" s="119"/>
      <c r="D94" s="119"/>
      <c r="E94" s="119"/>
      <c r="F94" s="119"/>
      <c r="G94" s="119"/>
      <c r="H94" s="119"/>
      <c r="I94" s="119"/>
      <c r="J94" s="119"/>
      <c r="K94" s="119"/>
      <c r="L94" s="119"/>
      <c r="M94" s="119"/>
      <c r="N94" s="119"/>
    </row>
    <row r="95" spans="1:14" ht="11.7" customHeight="1" x14ac:dyDescent="0.2">
      <c r="A95" s="117">
        <v>76001</v>
      </c>
      <c r="B95" s="116">
        <v>77000</v>
      </c>
      <c r="C95" s="118">
        <v>758</v>
      </c>
      <c r="D95" s="118">
        <v>694.83</v>
      </c>
      <c r="E95" s="118">
        <v>631.66</v>
      </c>
      <c r="F95" s="118">
        <v>588.5</v>
      </c>
      <c r="G95" s="118">
        <v>505.33</v>
      </c>
      <c r="H95" s="118">
        <v>442.16</v>
      </c>
      <c r="I95" s="118">
        <v>379</v>
      </c>
      <c r="J95" s="118">
        <v>315.83</v>
      </c>
      <c r="K95" s="118">
        <v>252.66</v>
      </c>
      <c r="L95" s="118">
        <v>189.5</v>
      </c>
      <c r="M95" s="118">
        <v>126.33</v>
      </c>
      <c r="N95" s="114">
        <v>63.16</v>
      </c>
    </row>
    <row r="96" spans="1:14" ht="11.7" customHeight="1" x14ac:dyDescent="0.2">
      <c r="A96" s="117">
        <v>77001</v>
      </c>
      <c r="B96" s="116">
        <v>78000</v>
      </c>
      <c r="C96" s="115">
        <v>769</v>
      </c>
      <c r="D96" s="115">
        <v>704.91</v>
      </c>
      <c r="E96" s="115">
        <v>640.83000000000004</v>
      </c>
      <c r="F96" s="115">
        <v>576.75</v>
      </c>
      <c r="G96" s="115">
        <v>512.66</v>
      </c>
      <c r="H96" s="115">
        <v>448.58</v>
      </c>
      <c r="I96" s="115">
        <v>384.5</v>
      </c>
      <c r="J96" s="115">
        <v>320.41000000000003</v>
      </c>
      <c r="K96" s="115">
        <v>256.33</v>
      </c>
      <c r="L96" s="115">
        <v>192.25</v>
      </c>
      <c r="M96" s="115">
        <v>128.16</v>
      </c>
      <c r="N96" s="114">
        <v>64.08</v>
      </c>
    </row>
    <row r="97" spans="1:14" ht="11.7" customHeight="1" x14ac:dyDescent="0.2">
      <c r="A97" s="117">
        <v>78001</v>
      </c>
      <c r="B97" s="116">
        <v>79000</v>
      </c>
      <c r="C97" s="115">
        <v>779</v>
      </c>
      <c r="D97" s="115">
        <v>714.08</v>
      </c>
      <c r="E97" s="115">
        <v>649.16</v>
      </c>
      <c r="F97" s="115">
        <v>584.25</v>
      </c>
      <c r="G97" s="115">
        <v>519.33000000000004</v>
      </c>
      <c r="H97" s="115">
        <v>454.41</v>
      </c>
      <c r="I97" s="115">
        <v>389.5</v>
      </c>
      <c r="J97" s="115">
        <v>324.58</v>
      </c>
      <c r="K97" s="115">
        <v>259.66000000000003</v>
      </c>
      <c r="L97" s="115">
        <v>194.75</v>
      </c>
      <c r="M97" s="115">
        <v>129.83000000000001</v>
      </c>
      <c r="N97" s="114">
        <v>64.91</v>
      </c>
    </row>
    <row r="98" spans="1:14" ht="11.7" customHeight="1" x14ac:dyDescent="0.2">
      <c r="A98" s="117">
        <v>79001</v>
      </c>
      <c r="B98" s="116">
        <v>80000</v>
      </c>
      <c r="C98" s="115">
        <v>800</v>
      </c>
      <c r="D98" s="115">
        <v>733.33</v>
      </c>
      <c r="E98" s="115">
        <v>666.66</v>
      </c>
      <c r="F98" s="115">
        <v>600</v>
      </c>
      <c r="G98" s="115">
        <v>533.33000000000004</v>
      </c>
      <c r="H98" s="115">
        <v>466.66</v>
      </c>
      <c r="I98" s="115">
        <v>400</v>
      </c>
      <c r="J98" s="115">
        <v>333.33</v>
      </c>
      <c r="K98" s="115">
        <v>266.66000000000003</v>
      </c>
      <c r="L98" s="115">
        <v>200</v>
      </c>
      <c r="M98" s="115">
        <v>133.33000000000001</v>
      </c>
      <c r="N98" s="114">
        <v>66.66</v>
      </c>
    </row>
    <row r="99" spans="1:14" ht="11.7" customHeight="1" x14ac:dyDescent="0.2">
      <c r="A99" s="113" t="s">
        <v>125</v>
      </c>
      <c r="B99" s="112"/>
    </row>
    <row r="100" spans="1:14" ht="11.7" customHeight="1" x14ac:dyDescent="0.2">
      <c r="A100" s="113"/>
      <c r="B100" s="112"/>
    </row>
    <row r="101" spans="1:14" ht="11.7" customHeight="1" x14ac:dyDescent="0.2">
      <c r="A101" s="113"/>
      <c r="B101" s="112"/>
    </row>
    <row r="102" spans="1:14" ht="11.7" customHeight="1" x14ac:dyDescent="0.2">
      <c r="A102" s="113"/>
      <c r="B102" s="112"/>
    </row>
    <row r="103" spans="1:14" ht="11.7" customHeight="1" x14ac:dyDescent="0.25">
      <c r="N103" s="110"/>
    </row>
    <row r="104" spans="1:14" s="111" customFormat="1" ht="11.7" customHeight="1" x14ac:dyDescent="0.2"/>
    <row r="105" spans="1:14" s="111" customFormat="1" ht="10.5" customHeight="1" x14ac:dyDescent="0.2"/>
    <row r="106" spans="1:14" ht="11.7" customHeight="1" x14ac:dyDescent="0.2">
      <c r="N106" s="107"/>
    </row>
    <row r="107" spans="1:14" ht="11.7" customHeight="1" x14ac:dyDescent="0.2">
      <c r="N107" s="107"/>
    </row>
    <row r="108" spans="1:14" ht="11.7" customHeight="1" x14ac:dyDescent="0.2">
      <c r="N108" s="107"/>
    </row>
    <row r="109" spans="1:14" ht="11.7" customHeight="1" x14ac:dyDescent="0.2">
      <c r="A109" s="107"/>
      <c r="C109" s="107"/>
      <c r="D109" s="107"/>
      <c r="E109" s="107"/>
      <c r="F109" s="107"/>
      <c r="G109" s="107"/>
      <c r="H109" s="107"/>
      <c r="I109" s="107"/>
      <c r="J109" s="107"/>
      <c r="K109" s="107"/>
      <c r="L109" s="107"/>
      <c r="M109" s="107"/>
      <c r="N109" s="107"/>
    </row>
    <row r="110" spans="1:14" ht="11.7" customHeight="1" x14ac:dyDescent="0.2">
      <c r="A110" s="107"/>
      <c r="C110" s="107"/>
      <c r="D110" s="107"/>
      <c r="E110" s="107"/>
      <c r="F110" s="107"/>
      <c r="G110" s="107"/>
      <c r="H110" s="107"/>
      <c r="I110" s="107"/>
      <c r="J110" s="107"/>
      <c r="K110" s="107"/>
      <c r="L110" s="107"/>
      <c r="M110" s="107"/>
      <c r="N110" s="107"/>
    </row>
    <row r="111" spans="1:14" ht="11.7" customHeight="1" x14ac:dyDescent="0.2">
      <c r="A111" s="107"/>
      <c r="C111" s="107"/>
      <c r="D111" s="107"/>
      <c r="E111" s="107"/>
      <c r="F111" s="107"/>
      <c r="G111" s="107"/>
      <c r="H111" s="107"/>
      <c r="I111" s="107"/>
      <c r="J111" s="107"/>
      <c r="K111" s="107"/>
      <c r="L111" s="107"/>
      <c r="M111" s="107"/>
      <c r="N111" s="107"/>
    </row>
    <row r="112" spans="1:14" ht="11.7" customHeight="1" x14ac:dyDescent="0.2">
      <c r="A112" s="107"/>
      <c r="C112" s="107"/>
      <c r="D112" s="107"/>
      <c r="E112" s="107"/>
      <c r="F112" s="107"/>
      <c r="G112" s="107"/>
      <c r="H112" s="107"/>
      <c r="I112" s="107"/>
      <c r="J112" s="107"/>
      <c r="K112" s="107"/>
      <c r="L112" s="107"/>
      <c r="M112" s="107"/>
      <c r="N112" s="107"/>
    </row>
    <row r="113" s="107" customFormat="1" ht="11.7" customHeight="1" x14ac:dyDescent="0.2"/>
    <row r="114" s="107" customFormat="1" ht="11.7" customHeight="1" x14ac:dyDescent="0.2"/>
    <row r="115" s="107" customFormat="1" ht="11.7" customHeight="1" x14ac:dyDescent="0.2"/>
    <row r="116" s="107" customFormat="1" ht="11.7" customHeight="1" x14ac:dyDescent="0.2"/>
    <row r="117" s="107" customFormat="1" ht="11.7" customHeight="1" x14ac:dyDescent="0.2"/>
    <row r="118" s="107" customFormat="1" ht="11.7" customHeight="1" x14ac:dyDescent="0.2"/>
    <row r="119" s="107" customFormat="1" ht="11.7" customHeight="1" x14ac:dyDescent="0.2"/>
    <row r="120" s="107" customFormat="1" ht="11.7" customHeight="1" x14ac:dyDescent="0.2"/>
    <row r="121" s="107" customFormat="1" ht="11.7" customHeight="1" x14ac:dyDescent="0.2"/>
    <row r="122" s="107" customFormat="1" ht="11.7" customHeight="1" x14ac:dyDescent="0.2"/>
    <row r="123" s="107" customFormat="1" ht="11.7" customHeight="1" x14ac:dyDescent="0.2"/>
    <row r="124" s="107" customFormat="1" ht="11.7" customHeight="1" x14ac:dyDescent="0.2"/>
    <row r="125" s="107" customFormat="1" ht="11.7" customHeight="1" x14ac:dyDescent="0.2"/>
    <row r="126" s="107" customFormat="1" ht="11.7" customHeight="1" x14ac:dyDescent="0.2"/>
    <row r="127" s="107" customFormat="1" ht="11.7" customHeight="1" x14ac:dyDescent="0.2"/>
    <row r="128" s="107" customFormat="1" ht="11.7" customHeight="1" x14ac:dyDescent="0.2"/>
    <row r="129" s="107" customFormat="1" ht="11.7" customHeight="1" x14ac:dyDescent="0.2"/>
    <row r="130" s="107" customFormat="1" ht="11.7" customHeight="1" x14ac:dyDescent="0.2"/>
    <row r="131" s="107" customFormat="1" ht="11.7" customHeight="1" x14ac:dyDescent="0.2"/>
    <row r="132" s="107" customFormat="1" ht="11.7" customHeight="1" x14ac:dyDescent="0.2"/>
    <row r="133" s="107" customFormat="1" ht="11.7" customHeight="1" x14ac:dyDescent="0.2"/>
    <row r="134" s="107" customFormat="1" ht="11.7" customHeight="1" x14ac:dyDescent="0.2"/>
    <row r="135" s="107" customFormat="1" ht="11.7" customHeight="1" x14ac:dyDescent="0.2"/>
    <row r="136" s="107" customFormat="1" ht="11.7" customHeight="1" x14ac:dyDescent="0.2"/>
    <row r="137" s="107" customFormat="1" ht="11.7" customHeight="1" x14ac:dyDescent="0.2"/>
    <row r="138" s="107" customFormat="1" ht="11.7" customHeight="1" x14ac:dyDescent="0.2"/>
    <row r="139" s="107" customFormat="1" ht="11.7" customHeight="1" x14ac:dyDescent="0.2"/>
    <row r="140" s="107" customFormat="1" ht="11.7" customHeight="1" x14ac:dyDescent="0.2"/>
    <row r="141" s="110" customFormat="1" ht="11.7" customHeight="1" x14ac:dyDescent="0.25"/>
    <row r="142" s="111" customFormat="1" ht="11.7" customHeight="1" x14ac:dyDescent="0.2"/>
    <row r="143" s="111" customFormat="1" ht="11.7" customHeight="1" x14ac:dyDescent="0.2"/>
    <row r="144" s="107" customFormat="1" ht="11.7" customHeight="1" x14ac:dyDescent="0.2"/>
    <row r="145" s="107" customFormat="1" ht="11.7" customHeight="1" x14ac:dyDescent="0.2"/>
    <row r="146" s="107" customFormat="1" ht="11.7" customHeight="1" x14ac:dyDescent="0.2"/>
    <row r="147" s="107" customFormat="1" ht="11.7" customHeight="1" x14ac:dyDescent="0.2"/>
    <row r="148" s="107" customFormat="1" ht="11.7" customHeight="1" x14ac:dyDescent="0.2"/>
    <row r="149" s="107" customFormat="1" ht="11.7" customHeight="1" x14ac:dyDescent="0.2"/>
    <row r="150" s="107" customFormat="1" ht="11.7" customHeight="1" x14ac:dyDescent="0.2"/>
    <row r="151" s="107" customFormat="1" ht="11.7" customHeight="1" x14ac:dyDescent="0.2"/>
    <row r="152" s="107" customFormat="1" ht="11.7" customHeight="1" x14ac:dyDescent="0.2"/>
    <row r="153" s="107" customFormat="1" ht="11.7" customHeight="1" x14ac:dyDescent="0.2"/>
    <row r="154" s="107" customFormat="1" ht="11.7" customHeight="1" x14ac:dyDescent="0.2"/>
    <row r="155" s="107" customFormat="1" ht="11.7" customHeight="1" x14ac:dyDescent="0.2"/>
    <row r="156" s="107" customFormat="1" ht="11.7" customHeight="1" x14ac:dyDescent="0.2"/>
    <row r="157" s="107" customFormat="1" ht="11.7" customHeight="1" x14ac:dyDescent="0.2"/>
    <row r="158" s="107" customFormat="1" ht="11.7" customHeight="1" x14ac:dyDescent="0.2"/>
    <row r="159" s="107" customFormat="1" ht="11.7" customHeight="1" x14ac:dyDescent="0.2"/>
    <row r="160" s="107" customFormat="1" ht="11.7" customHeight="1" x14ac:dyDescent="0.2"/>
    <row r="161" s="107" customFormat="1" ht="11.7" customHeight="1" x14ac:dyDescent="0.2"/>
    <row r="162" s="107" customFormat="1" ht="11.7" customHeight="1" x14ac:dyDescent="0.2"/>
    <row r="163" s="107" customFormat="1" ht="11.7" customHeight="1" x14ac:dyDescent="0.2"/>
    <row r="164" s="107" customFormat="1" ht="11.7" customHeight="1" x14ac:dyDescent="0.2"/>
    <row r="165" s="107" customFormat="1" ht="11.7" customHeight="1" x14ac:dyDescent="0.2"/>
    <row r="166" s="107" customFormat="1" ht="11.7" customHeight="1" x14ac:dyDescent="0.2"/>
    <row r="167" s="107" customFormat="1" ht="11.7" customHeight="1" x14ac:dyDescent="0.2"/>
    <row r="168" s="107" customFormat="1" ht="11.7" customHeight="1" x14ac:dyDescent="0.2"/>
    <row r="169" s="107" customFormat="1" ht="11.7" customHeight="1" x14ac:dyDescent="0.2"/>
    <row r="170" s="107" customFormat="1" ht="11.7" customHeight="1" x14ac:dyDescent="0.2"/>
    <row r="171" s="107" customFormat="1" ht="11.7" customHeight="1" x14ac:dyDescent="0.2"/>
    <row r="172" s="107" customFormat="1" ht="11.7" customHeight="1" x14ac:dyDescent="0.2"/>
    <row r="173" s="107" customFormat="1" ht="11.7" customHeight="1" x14ac:dyDescent="0.2"/>
    <row r="174" s="107" customFormat="1" ht="11.7" customHeight="1" x14ac:dyDescent="0.2"/>
    <row r="175" s="107" customFormat="1" ht="11.7" customHeight="1" x14ac:dyDescent="0.2"/>
    <row r="176" s="107" customFormat="1" ht="11.7" customHeight="1" x14ac:dyDescent="0.2"/>
    <row r="177" s="107" customFormat="1" ht="11.7" customHeight="1" x14ac:dyDescent="0.2"/>
    <row r="178" s="107" customFormat="1" ht="11.7" customHeight="1" x14ac:dyDescent="0.2"/>
    <row r="179" s="107" customFormat="1" ht="11.7" customHeight="1" x14ac:dyDescent="0.2"/>
    <row r="180" s="107" customFormat="1" ht="11.7" customHeight="1" x14ac:dyDescent="0.2"/>
    <row r="181" s="107" customFormat="1" ht="11.7" customHeight="1" x14ac:dyDescent="0.2"/>
    <row r="182" s="107" customFormat="1" ht="11.7" customHeight="1" x14ac:dyDescent="0.2"/>
    <row r="183" s="107" customFormat="1" ht="11.7" customHeight="1" x14ac:dyDescent="0.2"/>
    <row r="184" s="107" customFormat="1" ht="11.7" customHeight="1" x14ac:dyDescent="0.2"/>
    <row r="185" s="107" customFormat="1" ht="11.7" customHeight="1" x14ac:dyDescent="0.2"/>
    <row r="186" s="107" customFormat="1" ht="11.7" customHeight="1" x14ac:dyDescent="0.2"/>
    <row r="187" s="107" customFormat="1" ht="11.7" customHeight="1" x14ac:dyDescent="0.2"/>
    <row r="188" s="107" customFormat="1" ht="11.7" customHeight="1" x14ac:dyDescent="0.2"/>
    <row r="189" s="107" customFormat="1" ht="11.7" customHeight="1" x14ac:dyDescent="0.2"/>
    <row r="190" s="107" customFormat="1" ht="11.7" customHeight="1" x14ac:dyDescent="0.2"/>
    <row r="191" s="110" customFormat="1" ht="11.7" customHeight="1" x14ac:dyDescent="0.25"/>
    <row r="192" s="111" customFormat="1" ht="11.7" customHeight="1" x14ac:dyDescent="0.2"/>
    <row r="193" s="111" customFormat="1" ht="11.7" customHeight="1" x14ac:dyDescent="0.2"/>
    <row r="194" s="107" customFormat="1" ht="11.7" customHeight="1" x14ac:dyDescent="0.2"/>
    <row r="195" s="107" customFormat="1" ht="11.7" customHeight="1" x14ac:dyDescent="0.2"/>
    <row r="196" s="107" customFormat="1" ht="11.7" customHeight="1" x14ac:dyDescent="0.2"/>
    <row r="197" s="107" customFormat="1" ht="11.7" customHeight="1" x14ac:dyDescent="0.2"/>
    <row r="198" s="107" customFormat="1" ht="11.7" customHeight="1" x14ac:dyDescent="0.2"/>
    <row r="199" s="107" customFormat="1" ht="11.7" customHeight="1" x14ac:dyDescent="0.2"/>
    <row r="200" s="107" customFormat="1" ht="11.7" customHeight="1" x14ac:dyDescent="0.2"/>
    <row r="201" s="107" customFormat="1" ht="11.7" customHeight="1" x14ac:dyDescent="0.2"/>
    <row r="202" s="107" customFormat="1" ht="11.7" customHeight="1" x14ac:dyDescent="0.2"/>
    <row r="203" s="107" customFormat="1" ht="11.7" customHeight="1" x14ac:dyDescent="0.2"/>
    <row r="204" s="107" customFormat="1" ht="11.7" customHeight="1" x14ac:dyDescent="0.2"/>
    <row r="205" s="107" customFormat="1" ht="11.7" customHeight="1" x14ac:dyDescent="0.2"/>
    <row r="206" s="107" customFormat="1" ht="11.7" customHeight="1" x14ac:dyDescent="0.2"/>
    <row r="207" s="107" customFormat="1" ht="11.7" customHeight="1" x14ac:dyDescent="0.2"/>
    <row r="208" s="107" customFormat="1" ht="11.7" customHeight="1" x14ac:dyDescent="0.2"/>
    <row r="209" spans="1:14" ht="11.7" customHeight="1" x14ac:dyDescent="0.2">
      <c r="A209" s="107"/>
      <c r="C209" s="107"/>
      <c r="D209" s="107"/>
      <c r="E209" s="107"/>
      <c r="F209" s="107"/>
      <c r="G209" s="107"/>
      <c r="H209" s="107"/>
      <c r="I209" s="107"/>
      <c r="J209" s="107"/>
      <c r="K209" s="107"/>
      <c r="L209" s="107"/>
      <c r="M209" s="107"/>
      <c r="N209" s="107"/>
    </row>
    <row r="210" spans="1:14" ht="11.7" customHeight="1" x14ac:dyDescent="0.2">
      <c r="A210" s="107"/>
      <c r="C210" s="107"/>
      <c r="D210" s="107"/>
      <c r="E210" s="107"/>
      <c r="F210" s="107"/>
      <c r="G210" s="107"/>
      <c r="H210" s="107"/>
      <c r="I210" s="107"/>
      <c r="J210" s="107"/>
      <c r="K210" s="107"/>
      <c r="L210" s="107"/>
      <c r="M210" s="107"/>
      <c r="N210" s="107"/>
    </row>
    <row r="211" spans="1:14" ht="11.7" customHeight="1" x14ac:dyDescent="0.2">
      <c r="A211" s="107"/>
      <c r="C211" s="107"/>
      <c r="D211" s="107"/>
      <c r="E211" s="107"/>
      <c r="F211" s="107"/>
      <c r="G211" s="107"/>
      <c r="H211" s="107"/>
      <c r="I211" s="107"/>
      <c r="J211" s="107"/>
      <c r="K211" s="107"/>
      <c r="L211" s="107"/>
      <c r="M211" s="107"/>
      <c r="N211" s="107"/>
    </row>
    <row r="212" spans="1:14" ht="11.7" customHeight="1" x14ac:dyDescent="0.2">
      <c r="A212" s="107"/>
      <c r="C212" s="107"/>
      <c r="D212" s="107"/>
      <c r="E212" s="107"/>
      <c r="F212" s="107"/>
      <c r="G212" s="107"/>
      <c r="H212" s="107"/>
      <c r="I212" s="107"/>
      <c r="J212" s="107"/>
      <c r="K212" s="107"/>
      <c r="L212" s="107"/>
      <c r="M212" s="107"/>
      <c r="N212" s="107"/>
    </row>
    <row r="213" spans="1:14" ht="11.7" customHeight="1" x14ac:dyDescent="0.2">
      <c r="A213" s="107"/>
      <c r="C213" s="107"/>
      <c r="D213" s="107"/>
      <c r="E213" s="107"/>
      <c r="F213" s="107"/>
      <c r="G213" s="107"/>
      <c r="H213" s="107"/>
      <c r="I213" s="107"/>
      <c r="J213" s="107"/>
      <c r="K213" s="107"/>
      <c r="L213" s="107"/>
      <c r="M213" s="107"/>
      <c r="N213" s="107"/>
    </row>
    <row r="214" spans="1:14" ht="17.25" customHeight="1" x14ac:dyDescent="0.2">
      <c r="A214" s="107"/>
      <c r="C214" s="107"/>
      <c r="D214" s="107"/>
      <c r="E214" s="107"/>
      <c r="F214" s="107"/>
      <c r="G214" s="107"/>
      <c r="H214" s="107"/>
      <c r="I214" s="107"/>
      <c r="J214" s="107"/>
      <c r="K214" s="107"/>
      <c r="L214" s="107"/>
      <c r="M214" s="107"/>
      <c r="N214" s="107"/>
    </row>
    <row r="215" spans="1:14" ht="11.7" customHeight="1" x14ac:dyDescent="0.2">
      <c r="A215" s="107"/>
      <c r="C215" s="107"/>
      <c r="D215" s="107"/>
      <c r="E215" s="107"/>
      <c r="F215" s="107"/>
      <c r="G215" s="107"/>
      <c r="H215" s="107"/>
      <c r="I215" s="107"/>
      <c r="J215" s="107"/>
      <c r="K215" s="107"/>
      <c r="L215" s="107"/>
      <c r="M215" s="107"/>
      <c r="N215" s="107"/>
    </row>
    <row r="216" spans="1:14" ht="11.7" customHeight="1" x14ac:dyDescent="0.2">
      <c r="A216" s="107"/>
      <c r="C216" s="107"/>
      <c r="D216" s="107"/>
      <c r="E216" s="107"/>
      <c r="F216" s="107"/>
      <c r="G216" s="107"/>
      <c r="H216" s="107"/>
      <c r="I216" s="107"/>
      <c r="J216" s="107"/>
      <c r="K216" s="107"/>
      <c r="L216" s="107"/>
      <c r="M216" s="107"/>
      <c r="N216" s="107"/>
    </row>
    <row r="217" spans="1:14" ht="11.7" customHeight="1" x14ac:dyDescent="0.2">
      <c r="A217" s="107"/>
      <c r="C217" s="107"/>
      <c r="D217" s="107"/>
      <c r="E217" s="107"/>
      <c r="F217" s="107"/>
      <c r="G217" s="107"/>
      <c r="H217" s="107"/>
      <c r="I217" s="107"/>
      <c r="J217" s="107"/>
      <c r="K217" s="107"/>
      <c r="L217" s="107"/>
      <c r="M217" s="107"/>
      <c r="N217" s="107"/>
    </row>
    <row r="218" spans="1:14" ht="11.7" customHeight="1" x14ac:dyDescent="0.2">
      <c r="A218" s="107"/>
      <c r="C218" s="107"/>
      <c r="D218" s="107"/>
      <c r="E218" s="107"/>
      <c r="F218" s="107"/>
      <c r="G218" s="107"/>
      <c r="H218" s="107"/>
      <c r="I218" s="107"/>
      <c r="J218" s="107"/>
      <c r="K218" s="107"/>
      <c r="L218" s="107"/>
      <c r="M218" s="107"/>
      <c r="N218" s="107"/>
    </row>
    <row r="219" spans="1:14" ht="11.7" customHeight="1" x14ac:dyDescent="0.2">
      <c r="A219" s="111"/>
      <c r="C219" s="107"/>
      <c r="D219" s="107"/>
      <c r="E219" s="107"/>
      <c r="F219" s="107"/>
      <c r="G219" s="107"/>
      <c r="H219" s="107"/>
      <c r="I219" s="107"/>
      <c r="J219" s="107"/>
      <c r="K219" s="107"/>
      <c r="L219" s="107"/>
      <c r="M219" s="107"/>
      <c r="N219" s="107"/>
    </row>
    <row r="220" spans="1:14" ht="11.7" customHeight="1" x14ac:dyDescent="0.2">
      <c r="A220" s="111"/>
      <c r="C220" s="107"/>
      <c r="D220" s="107"/>
      <c r="E220" s="107"/>
      <c r="F220" s="107"/>
      <c r="G220" s="107"/>
      <c r="H220" s="107"/>
      <c r="I220" s="107"/>
      <c r="J220" s="107"/>
      <c r="K220" s="107"/>
      <c r="L220" s="107"/>
      <c r="M220" s="107"/>
      <c r="N220" s="107"/>
    </row>
    <row r="221" spans="1:14" ht="11.7" customHeight="1" x14ac:dyDescent="0.2">
      <c r="A221" s="107"/>
      <c r="C221" s="107"/>
      <c r="D221" s="107"/>
      <c r="E221" s="107"/>
      <c r="F221" s="107"/>
      <c r="G221" s="107"/>
      <c r="H221" s="107"/>
      <c r="I221" s="107"/>
      <c r="J221" s="107"/>
      <c r="K221" s="107"/>
      <c r="L221" s="107"/>
      <c r="M221" s="107"/>
      <c r="N221" s="107"/>
    </row>
    <row r="222" spans="1:14" ht="11.7" customHeight="1" x14ac:dyDescent="0.2">
      <c r="A222" s="107"/>
      <c r="C222" s="107"/>
      <c r="D222" s="107"/>
      <c r="E222" s="107"/>
      <c r="F222" s="107"/>
      <c r="G222" s="107"/>
      <c r="H222" s="107"/>
      <c r="I222" s="107"/>
      <c r="J222" s="107"/>
      <c r="K222" s="107"/>
      <c r="L222" s="107"/>
      <c r="M222" s="107"/>
      <c r="N222" s="107"/>
    </row>
    <row r="223" spans="1:14" ht="11.7" customHeight="1" x14ac:dyDescent="0.2">
      <c r="A223" s="107"/>
      <c r="C223" s="107"/>
      <c r="D223" s="107"/>
      <c r="E223" s="107"/>
      <c r="F223" s="107"/>
      <c r="G223" s="107"/>
      <c r="H223" s="107"/>
      <c r="I223" s="107"/>
      <c r="J223" s="107"/>
      <c r="K223" s="107"/>
      <c r="L223" s="107"/>
      <c r="M223" s="107"/>
      <c r="N223" s="107"/>
    </row>
    <row r="224" spans="1:14" ht="11.7" customHeight="1" x14ac:dyDescent="0.25">
      <c r="A224" s="110"/>
      <c r="B224" s="110"/>
      <c r="C224" s="110"/>
      <c r="D224" s="110"/>
      <c r="E224" s="110"/>
      <c r="F224" s="110"/>
      <c r="G224" s="110"/>
      <c r="H224" s="110"/>
      <c r="I224" s="110"/>
      <c r="J224" s="110"/>
      <c r="K224" s="110"/>
      <c r="L224" s="110"/>
      <c r="M224" s="110"/>
      <c r="N224" s="110"/>
    </row>
    <row r="225" spans="1:14" ht="11.7" customHeight="1" x14ac:dyDescent="0.25">
      <c r="A225" s="110"/>
      <c r="B225" s="110"/>
      <c r="C225" s="110"/>
      <c r="D225" s="110"/>
      <c r="E225" s="110"/>
      <c r="F225" s="110"/>
      <c r="G225" s="110"/>
      <c r="H225" s="110"/>
      <c r="I225" s="110"/>
      <c r="J225" s="110"/>
      <c r="K225" s="110"/>
      <c r="L225" s="110"/>
      <c r="M225" s="110"/>
      <c r="N225" s="110"/>
    </row>
    <row r="226" spans="1:14" ht="11.7" customHeight="1" x14ac:dyDescent="0.25">
      <c r="A226" s="110"/>
      <c r="B226" s="110"/>
      <c r="C226" s="110"/>
      <c r="D226" s="110"/>
      <c r="E226" s="110"/>
      <c r="F226" s="110"/>
      <c r="G226" s="110"/>
      <c r="H226" s="110"/>
      <c r="I226" s="110"/>
      <c r="J226" s="110"/>
      <c r="K226" s="110"/>
      <c r="L226" s="110"/>
      <c r="M226" s="110"/>
      <c r="N226" s="110"/>
    </row>
    <row r="227" spans="1:14" ht="11.7" customHeight="1" x14ac:dyDescent="0.25">
      <c r="A227" s="110"/>
      <c r="B227" s="110"/>
      <c r="C227" s="110"/>
      <c r="D227" s="110"/>
      <c r="E227" s="110"/>
      <c r="F227" s="110"/>
      <c r="G227" s="110"/>
      <c r="H227" s="110"/>
      <c r="I227" s="110"/>
      <c r="J227" s="110"/>
      <c r="K227" s="110"/>
      <c r="L227" s="110"/>
      <c r="M227" s="110"/>
      <c r="N227" s="110"/>
    </row>
    <row r="228" spans="1:14" ht="11.7" customHeight="1" x14ac:dyDescent="0.25">
      <c r="A228" s="110"/>
      <c r="B228" s="110"/>
      <c r="C228" s="110"/>
      <c r="D228" s="110"/>
      <c r="E228" s="110"/>
      <c r="F228" s="110"/>
      <c r="G228" s="110"/>
      <c r="H228" s="110"/>
      <c r="I228" s="110"/>
      <c r="J228" s="110"/>
      <c r="K228" s="110"/>
      <c r="L228" s="110"/>
      <c r="M228" s="110"/>
      <c r="N228" s="110"/>
    </row>
    <row r="229" spans="1:14" ht="11.7" customHeight="1" x14ac:dyDescent="0.25">
      <c r="A229" s="110"/>
      <c r="B229" s="110"/>
      <c r="C229" s="110"/>
      <c r="D229" s="110"/>
      <c r="E229" s="110"/>
      <c r="F229" s="110"/>
      <c r="G229" s="110"/>
      <c r="H229" s="110"/>
      <c r="I229" s="110"/>
      <c r="J229" s="110"/>
      <c r="K229" s="110"/>
      <c r="L229" s="110"/>
      <c r="M229" s="110"/>
      <c r="N229" s="110"/>
    </row>
    <row r="230" spans="1:14" ht="11.7" customHeight="1" x14ac:dyDescent="0.25">
      <c r="A230" s="110"/>
      <c r="B230" s="110"/>
      <c r="C230" s="110"/>
      <c r="D230" s="110"/>
      <c r="E230" s="110"/>
      <c r="F230" s="110"/>
      <c r="G230" s="110"/>
      <c r="H230" s="110"/>
      <c r="I230" s="110"/>
      <c r="J230" s="110"/>
      <c r="K230" s="110"/>
      <c r="L230" s="110"/>
      <c r="M230" s="110"/>
      <c r="N230" s="110"/>
    </row>
    <row r="231" spans="1:14" ht="11.7" customHeight="1" x14ac:dyDescent="0.25">
      <c r="A231" s="110"/>
      <c r="B231" s="110"/>
      <c r="C231" s="110"/>
      <c r="D231" s="110"/>
      <c r="E231" s="110"/>
      <c r="F231" s="110"/>
      <c r="G231" s="110"/>
      <c r="H231" s="110"/>
      <c r="I231" s="110"/>
      <c r="J231" s="110"/>
      <c r="K231" s="110"/>
      <c r="L231" s="110"/>
      <c r="M231" s="110"/>
      <c r="N231" s="110"/>
    </row>
    <row r="232" spans="1:14" ht="11.7" customHeight="1" x14ac:dyDescent="0.25">
      <c r="A232" s="110"/>
      <c r="B232" s="110"/>
      <c r="C232" s="110"/>
      <c r="D232" s="110"/>
      <c r="E232" s="110"/>
      <c r="F232" s="110"/>
      <c r="G232" s="110"/>
      <c r="H232" s="110"/>
      <c r="I232" s="110"/>
      <c r="J232" s="110"/>
      <c r="K232" s="110"/>
      <c r="L232" s="110"/>
      <c r="M232" s="110"/>
      <c r="N232" s="110"/>
    </row>
    <row r="233" spans="1:14" ht="11.7" customHeight="1" x14ac:dyDescent="0.25">
      <c r="A233" s="110"/>
      <c r="B233" s="110"/>
      <c r="C233" s="110"/>
      <c r="D233" s="110"/>
      <c r="E233" s="110"/>
      <c r="F233" s="110"/>
      <c r="G233" s="110"/>
      <c r="H233" s="110"/>
      <c r="I233" s="110"/>
      <c r="J233" s="110"/>
      <c r="K233" s="110"/>
      <c r="L233" s="110"/>
      <c r="M233" s="110"/>
      <c r="N233" s="110"/>
    </row>
    <row r="234" spans="1:14" ht="11.7" customHeight="1" x14ac:dyDescent="0.25">
      <c r="A234" s="110"/>
      <c r="B234" s="110"/>
      <c r="C234" s="110"/>
      <c r="D234" s="110"/>
      <c r="E234" s="110"/>
      <c r="F234" s="110"/>
      <c r="G234" s="110"/>
      <c r="H234" s="110"/>
      <c r="I234" s="110"/>
      <c r="J234" s="110"/>
      <c r="K234" s="110"/>
      <c r="L234" s="110"/>
      <c r="M234" s="110"/>
      <c r="N234" s="110"/>
    </row>
  </sheetData>
  <printOptions horizontalCentered="1" gridLinesSet="0"/>
  <pageMargins left="0.5" right="0.5" top="1.25" bottom="1.2" header="0.5" footer="0.5"/>
  <pageSetup orientation="landscape" r:id="rId1"/>
  <headerFooter alignWithMargins="0">
    <oddFooter xml:space="preserve">&amp;R&amp;9IRP, Inc. Schedule of Fees
SC Effective Date:2/15/96
Printed 5/23/00
Page &amp;P of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3"/>
  <sheetViews>
    <sheetView showGridLines="0" topLeftCell="A8" zoomScaleNormal="100" workbookViewId="0">
      <selection activeCell="D11" sqref="D11"/>
    </sheetView>
  </sheetViews>
  <sheetFormatPr defaultColWidth="9.109375" defaultRowHeight="14.4" x14ac:dyDescent="0.3"/>
  <cols>
    <col min="2" max="2" width="33.88671875" customWidth="1"/>
    <col min="3" max="3" width="36.33203125" customWidth="1"/>
    <col min="6" max="13" width="9.109375" customWidth="1"/>
  </cols>
  <sheetData>
    <row r="1" spans="2:13" ht="15" thickBot="1" x14ac:dyDescent="0.35"/>
    <row r="2" spans="2:13" x14ac:dyDescent="0.3">
      <c r="D2" s="402" t="s">
        <v>554</v>
      </c>
      <c r="E2" s="403"/>
      <c r="F2" s="403"/>
      <c r="G2" s="403"/>
      <c r="H2" s="404"/>
    </row>
    <row r="3" spans="2:13" ht="15" thickBot="1" x14ac:dyDescent="0.35">
      <c r="D3" s="405"/>
      <c r="E3" s="406"/>
      <c r="F3" s="406"/>
      <c r="G3" s="406"/>
      <c r="H3" s="407"/>
    </row>
    <row r="7" spans="2:13" x14ac:dyDescent="0.3">
      <c r="B7" s="341" t="s">
        <v>555</v>
      </c>
    </row>
    <row r="8" spans="2:13" ht="87.75" customHeight="1" x14ac:dyDescent="0.3">
      <c r="C8" s="408" t="s">
        <v>556</v>
      </c>
      <c r="D8" s="408"/>
      <c r="E8" s="408"/>
      <c r="F8" s="408"/>
      <c r="G8" s="408"/>
      <c r="H8" s="408"/>
      <c r="I8" s="408"/>
      <c r="J8" s="408"/>
      <c r="K8" s="408"/>
      <c r="L8" s="408"/>
      <c r="M8" s="408"/>
    </row>
    <row r="9" spans="2:13" x14ac:dyDescent="0.3">
      <c r="C9" s="342"/>
      <c r="D9" s="342"/>
    </row>
    <row r="10" spans="2:13" x14ac:dyDescent="0.3">
      <c r="C10" s="343" t="s">
        <v>557</v>
      </c>
      <c r="D10" s="343">
        <v>0.9</v>
      </c>
    </row>
    <row r="11" spans="2:13" x14ac:dyDescent="0.3">
      <c r="C11" s="343" t="s">
        <v>558</v>
      </c>
      <c r="D11" s="343">
        <v>0.8</v>
      </c>
    </row>
    <row r="12" spans="2:13" x14ac:dyDescent="0.3">
      <c r="C12" s="343" t="s">
        <v>559</v>
      </c>
      <c r="D12" s="343">
        <v>0.65</v>
      </c>
    </row>
    <row r="13" spans="2:13" x14ac:dyDescent="0.3">
      <c r="C13" s="343" t="s">
        <v>560</v>
      </c>
      <c r="D13" s="343">
        <v>0.5</v>
      </c>
    </row>
    <row r="14" spans="2:13" x14ac:dyDescent="0.3">
      <c r="C14" s="343" t="s">
        <v>561</v>
      </c>
      <c r="D14" s="343">
        <v>0.35</v>
      </c>
    </row>
    <row r="15" spans="2:13" x14ac:dyDescent="0.3">
      <c r="C15" s="343" t="s">
        <v>562</v>
      </c>
      <c r="D15" s="343">
        <v>0.25</v>
      </c>
    </row>
    <row r="16" spans="2:13" x14ac:dyDescent="0.3">
      <c r="C16" s="343" t="s">
        <v>563</v>
      </c>
      <c r="D16" s="343">
        <v>0.2</v>
      </c>
    </row>
    <row r="17" spans="3:12" x14ac:dyDescent="0.3">
      <c r="C17" s="343" t="s">
        <v>564</v>
      </c>
      <c r="D17" s="343">
        <v>0.15</v>
      </c>
    </row>
    <row r="18" spans="3:12" x14ac:dyDescent="0.3">
      <c r="C18" s="343" t="s">
        <v>565</v>
      </c>
      <c r="D18" s="343">
        <v>0.1</v>
      </c>
    </row>
    <row r="19" spans="3:12" ht="6" customHeight="1" x14ac:dyDescent="0.3">
      <c r="C19" s="344"/>
    </row>
    <row r="20" spans="3:12" ht="98.25" customHeight="1" x14ac:dyDescent="0.3">
      <c r="C20" s="409" t="s">
        <v>569</v>
      </c>
      <c r="D20" s="409"/>
      <c r="E20" s="409"/>
      <c r="F20" s="409"/>
      <c r="G20" s="409"/>
      <c r="H20" s="409"/>
      <c r="I20" s="409"/>
      <c r="J20" s="409"/>
      <c r="K20" s="409"/>
      <c r="L20" s="409"/>
    </row>
    <row r="21" spans="3:12" x14ac:dyDescent="0.3">
      <c r="C21" s="345"/>
    </row>
    <row r="22" spans="3:12" ht="63" customHeight="1" x14ac:dyDescent="0.3">
      <c r="C22" s="409" t="s">
        <v>566</v>
      </c>
      <c r="D22" s="409"/>
      <c r="E22" s="409"/>
      <c r="F22" s="409"/>
      <c r="G22" s="409"/>
      <c r="H22" s="409"/>
    </row>
    <row r="23" spans="3:12" x14ac:dyDescent="0.3">
      <c r="C23" s="346"/>
    </row>
  </sheetData>
  <mergeCells count="4">
    <mergeCell ref="D2:H3"/>
    <mergeCell ref="C8:M8"/>
    <mergeCell ref="C20:L20"/>
    <mergeCell ref="C22:H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25"/>
  <sheetViews>
    <sheetView zoomScale="85" zoomScaleNormal="85" workbookViewId="0">
      <pane ySplit="1" topLeftCell="A35" activePane="bottomLeft" state="frozen"/>
      <selection pane="bottomLeft" activeCell="C13" sqref="C13"/>
    </sheetView>
  </sheetViews>
  <sheetFormatPr defaultColWidth="9.109375" defaultRowHeight="14.4" x14ac:dyDescent="0.3"/>
  <cols>
    <col min="2" max="2" width="51" style="28" customWidth="1"/>
    <col min="3" max="3" width="23.33203125" style="30" bestFit="1" customWidth="1"/>
    <col min="4" max="4" width="7.44140625" style="2" customWidth="1"/>
    <col min="5" max="5" width="25.109375" style="30" customWidth="1"/>
    <col min="6" max="6" width="8.88671875" style="2" customWidth="1"/>
    <col min="7" max="7" width="24" style="28" bestFit="1" customWidth="1"/>
    <col min="8" max="8" width="8.33203125" style="2" customWidth="1"/>
    <col min="9" max="9" width="49.5546875" style="28" customWidth="1"/>
    <col min="11" max="11" width="9.88671875" customWidth="1"/>
    <col min="14" max="14" width="24.33203125" customWidth="1"/>
    <col min="15" max="15" width="23.44140625" customWidth="1"/>
  </cols>
  <sheetData>
    <row r="1" spans="1:12" ht="25.8" x14ac:dyDescent="0.3">
      <c r="A1" s="414" t="s">
        <v>43</v>
      </c>
      <c r="B1" s="414"/>
      <c r="C1" s="414"/>
      <c r="D1" s="414"/>
      <c r="E1" s="414"/>
      <c r="F1" s="414"/>
      <c r="G1" s="414"/>
      <c r="H1" s="414"/>
      <c r="I1" s="414"/>
      <c r="J1" s="414"/>
      <c r="K1" s="414"/>
      <c r="L1" s="414"/>
    </row>
    <row r="2" spans="1:12" ht="25.8" x14ac:dyDescent="0.3">
      <c r="A2" s="327"/>
      <c r="B2" s="327"/>
      <c r="C2" s="327"/>
      <c r="D2" s="327"/>
      <c r="E2" s="327"/>
      <c r="F2" s="327"/>
      <c r="G2" s="327"/>
      <c r="H2" s="327"/>
      <c r="I2" s="327"/>
      <c r="J2" s="327"/>
      <c r="K2" s="327"/>
      <c r="L2" s="327"/>
    </row>
    <row r="3" spans="1:12" ht="26.4" thickBot="1" x14ac:dyDescent="0.35">
      <c r="A3" s="327"/>
      <c r="B3" s="327"/>
      <c r="C3" s="327"/>
      <c r="D3" s="327"/>
      <c r="E3" s="327"/>
      <c r="F3" s="327"/>
      <c r="G3" s="327"/>
      <c r="H3" s="327"/>
      <c r="I3" s="327"/>
      <c r="J3" s="327"/>
      <c r="K3" s="327"/>
      <c r="L3" s="327"/>
    </row>
    <row r="4" spans="1:12" ht="25.8" x14ac:dyDescent="0.3">
      <c r="A4" s="327"/>
      <c r="B4" s="410" t="s">
        <v>642</v>
      </c>
      <c r="C4" s="411"/>
      <c r="D4" s="327"/>
      <c r="E4" s="421" t="s">
        <v>389</v>
      </c>
      <c r="F4" s="422"/>
      <c r="G4" s="423"/>
      <c r="I4" s="315" t="s">
        <v>413</v>
      </c>
      <c r="J4" s="327"/>
      <c r="K4" s="327"/>
      <c r="L4" s="327"/>
    </row>
    <row r="5" spans="1:12" ht="43.2" x14ac:dyDescent="0.3">
      <c r="A5" s="327"/>
      <c r="B5" s="316" t="s">
        <v>387</v>
      </c>
      <c r="C5" s="316" t="s">
        <v>388</v>
      </c>
      <c r="D5" s="327"/>
      <c r="E5" s="430" t="s">
        <v>109</v>
      </c>
      <c r="F5" s="431"/>
      <c r="G5" s="314" t="s">
        <v>108</v>
      </c>
      <c r="H5"/>
      <c r="I5" s="325" t="s">
        <v>414</v>
      </c>
      <c r="J5" s="327"/>
      <c r="K5" s="327"/>
      <c r="L5" s="327"/>
    </row>
    <row r="6" spans="1:12" ht="22.5" customHeight="1" thickBot="1" x14ac:dyDescent="0.35">
      <c r="A6" s="327"/>
      <c r="B6" s="326" t="s">
        <v>643</v>
      </c>
      <c r="C6" s="292">
        <v>0.9</v>
      </c>
      <c r="D6" s="327"/>
      <c r="E6" s="440">
        <v>45658</v>
      </c>
      <c r="F6" s="440"/>
      <c r="G6" s="388">
        <v>2.6599999999999999E-2</v>
      </c>
      <c r="H6"/>
      <c r="I6" s="90"/>
      <c r="J6" s="327"/>
      <c r="K6" s="327"/>
      <c r="L6" s="327"/>
    </row>
    <row r="7" spans="1:12" ht="25.8" x14ac:dyDescent="0.3">
      <c r="A7" s="327"/>
      <c r="B7" s="326" t="s">
        <v>644</v>
      </c>
      <c r="C7" s="292">
        <v>0.8</v>
      </c>
      <c r="D7" s="327"/>
      <c r="E7" s="438">
        <v>45292</v>
      </c>
      <c r="F7" s="439"/>
      <c r="G7" s="371">
        <v>2.64E-2</v>
      </c>
      <c r="H7"/>
      <c r="I7" s="315" t="s">
        <v>231</v>
      </c>
      <c r="J7" s="327"/>
      <c r="K7" s="327"/>
      <c r="L7" s="327"/>
    </row>
    <row r="8" spans="1:12" ht="25.8" x14ac:dyDescent="0.3">
      <c r="A8" s="327"/>
      <c r="B8" s="326" t="s">
        <v>645</v>
      </c>
      <c r="C8" s="292">
        <v>0.65</v>
      </c>
      <c r="D8" s="327"/>
      <c r="E8" s="432">
        <v>44927</v>
      </c>
      <c r="F8" s="433"/>
      <c r="G8" s="233">
        <v>2.63E-2</v>
      </c>
      <c r="H8"/>
      <c r="I8" s="424" t="s">
        <v>494</v>
      </c>
      <c r="J8" s="327"/>
      <c r="K8" s="327"/>
      <c r="L8" s="327"/>
    </row>
    <row r="9" spans="1:12" ht="25.8" x14ac:dyDescent="0.3">
      <c r="A9" s="327"/>
      <c r="B9" s="326" t="s">
        <v>646</v>
      </c>
      <c r="C9" s="292">
        <v>0.5</v>
      </c>
      <c r="D9" s="327"/>
      <c r="E9" s="434">
        <v>44562</v>
      </c>
      <c r="F9" s="435"/>
      <c r="G9" s="308">
        <v>2.64E-2</v>
      </c>
      <c r="H9"/>
      <c r="I9" s="424"/>
      <c r="J9" s="327"/>
      <c r="K9" s="327"/>
      <c r="L9" s="327"/>
    </row>
    <row r="10" spans="1:12" ht="25.8" x14ac:dyDescent="0.3">
      <c r="A10" s="327"/>
      <c r="B10" s="326" t="s">
        <v>647</v>
      </c>
      <c r="C10" s="292">
        <v>0.35</v>
      </c>
      <c r="D10" s="327"/>
      <c r="E10" s="436">
        <v>44197</v>
      </c>
      <c r="F10" s="437"/>
      <c r="G10" s="300">
        <v>2.64E-2</v>
      </c>
      <c r="H10"/>
      <c r="I10" s="317"/>
      <c r="J10" s="327"/>
      <c r="K10" s="327"/>
      <c r="L10" s="327"/>
    </row>
    <row r="11" spans="1:12" ht="26.4" thickBot="1" x14ac:dyDescent="0.35">
      <c r="A11" s="327"/>
      <c r="B11" s="326" t="s">
        <v>648</v>
      </c>
      <c r="C11" s="292">
        <v>0.25</v>
      </c>
      <c r="D11" s="327"/>
      <c r="E11" s="90"/>
      <c r="F11" s="416"/>
      <c r="G11" s="416"/>
      <c r="H11"/>
      <c r="J11" s="327"/>
      <c r="K11" s="327"/>
      <c r="L11" s="327"/>
    </row>
    <row r="12" spans="1:12" ht="25.8" x14ac:dyDescent="0.3">
      <c r="A12" s="327"/>
      <c r="B12" s="326" t="s">
        <v>649</v>
      </c>
      <c r="C12" s="292">
        <v>0.2</v>
      </c>
      <c r="D12" s="327"/>
      <c r="E12" s="418" t="s">
        <v>525</v>
      </c>
      <c r="F12" s="419"/>
      <c r="G12" s="420"/>
      <c r="H12"/>
      <c r="I12" s="315" t="s">
        <v>616</v>
      </c>
      <c r="J12" s="327"/>
      <c r="K12" s="327"/>
      <c r="L12" s="327"/>
    </row>
    <row r="13" spans="1:12" ht="26.25" customHeight="1" x14ac:dyDescent="0.3">
      <c r="A13" s="327"/>
      <c r="B13" s="326" t="s">
        <v>650</v>
      </c>
      <c r="C13" s="292">
        <v>0.15</v>
      </c>
      <c r="D13" s="327"/>
      <c r="E13" s="425" t="s">
        <v>493</v>
      </c>
      <c r="F13" s="426"/>
      <c r="G13" s="427"/>
      <c r="H13"/>
      <c r="I13" s="424" t="s">
        <v>617</v>
      </c>
      <c r="J13" s="327"/>
      <c r="K13" s="327"/>
      <c r="L13" s="327"/>
    </row>
    <row r="14" spans="1:12" ht="26.25" customHeight="1" x14ac:dyDescent="0.3">
      <c r="A14" s="327"/>
      <c r="B14" s="326" t="s">
        <v>651</v>
      </c>
      <c r="C14" s="292">
        <v>0.1</v>
      </c>
      <c r="D14" s="327"/>
      <c r="E14" s="320" t="s">
        <v>58</v>
      </c>
      <c r="F14" s="291"/>
      <c r="G14" s="321" t="s">
        <v>59</v>
      </c>
      <c r="H14"/>
      <c r="I14" s="424"/>
      <c r="J14" s="327"/>
      <c r="K14" s="327"/>
      <c r="L14" s="327"/>
    </row>
    <row r="15" spans="1:12" ht="18" customHeight="1" x14ac:dyDescent="0.3">
      <c r="E15" s="325">
        <v>12</v>
      </c>
      <c r="F15" s="291"/>
      <c r="G15" s="325">
        <v>1</v>
      </c>
      <c r="H15"/>
      <c r="I15" s="417" t="s">
        <v>618</v>
      </c>
    </row>
    <row r="16" spans="1:12" x14ac:dyDescent="0.3">
      <c r="B16" s="410" t="s">
        <v>584</v>
      </c>
      <c r="C16" s="411"/>
      <c r="E16" s="325">
        <v>11</v>
      </c>
      <c r="F16" s="291"/>
      <c r="G16" s="325">
        <v>0.91666999999999998</v>
      </c>
      <c r="I16" s="417"/>
    </row>
    <row r="17" spans="2:9" ht="14.4" customHeight="1" x14ac:dyDescent="0.3">
      <c r="B17" s="316" t="s">
        <v>387</v>
      </c>
      <c r="C17" s="316" t="s">
        <v>388</v>
      </c>
      <c r="D17" s="28"/>
      <c r="E17" s="325">
        <v>10</v>
      </c>
      <c r="F17" s="291"/>
      <c r="G17" s="325">
        <v>0.83333000000000002</v>
      </c>
      <c r="I17" s="417"/>
    </row>
    <row r="18" spans="2:9" x14ac:dyDescent="0.3">
      <c r="B18" s="326" t="s">
        <v>571</v>
      </c>
      <c r="C18" s="292">
        <v>0.9</v>
      </c>
      <c r="D18" s="28"/>
      <c r="E18" s="325">
        <v>9</v>
      </c>
      <c r="F18" s="291"/>
      <c r="G18" s="325">
        <v>0.75</v>
      </c>
      <c r="I18" s="417"/>
    </row>
    <row r="19" spans="2:9" x14ac:dyDescent="0.3">
      <c r="B19" s="326" t="s">
        <v>572</v>
      </c>
      <c r="C19" s="292">
        <v>0.8</v>
      </c>
      <c r="D19" s="28"/>
      <c r="E19" s="325">
        <v>8</v>
      </c>
      <c r="F19" s="291"/>
      <c r="G19" s="325">
        <v>0.66666999999999998</v>
      </c>
      <c r="I19" s="394"/>
    </row>
    <row r="20" spans="2:9" x14ac:dyDescent="0.3">
      <c r="B20" s="326" t="s">
        <v>573</v>
      </c>
      <c r="C20" s="292">
        <v>0.65</v>
      </c>
      <c r="D20" s="28"/>
      <c r="E20" s="325">
        <v>7</v>
      </c>
      <c r="F20" s="291"/>
      <c r="G20" s="325">
        <v>0.58333000000000002</v>
      </c>
      <c r="I20" s="394"/>
    </row>
    <row r="21" spans="2:9" ht="15" customHeight="1" x14ac:dyDescent="0.3">
      <c r="B21" s="326" t="s">
        <v>574</v>
      </c>
      <c r="C21" s="292">
        <v>0.5</v>
      </c>
      <c r="D21" s="28"/>
      <c r="E21" s="325">
        <v>6</v>
      </c>
      <c r="F21" s="291"/>
      <c r="G21" s="319">
        <v>0.5</v>
      </c>
    </row>
    <row r="22" spans="2:9" x14ac:dyDescent="0.3">
      <c r="B22" s="326" t="s">
        <v>575</v>
      </c>
      <c r="C22" s="292">
        <v>0.35</v>
      </c>
      <c r="D22" s="28"/>
      <c r="E22" s="325">
        <v>5</v>
      </c>
      <c r="F22" s="291"/>
      <c r="G22" s="325">
        <v>0.41666999999999998</v>
      </c>
    </row>
    <row r="23" spans="2:9" ht="16.2" customHeight="1" x14ac:dyDescent="0.3">
      <c r="B23" s="326" t="s">
        <v>576</v>
      </c>
      <c r="C23" s="292">
        <v>0.25</v>
      </c>
      <c r="D23" s="28"/>
      <c r="E23" s="325">
        <v>4</v>
      </c>
      <c r="F23" s="291"/>
      <c r="G23" s="325">
        <v>0.33333000000000002</v>
      </c>
    </row>
    <row r="24" spans="2:9" x14ac:dyDescent="0.3">
      <c r="B24" s="326" t="s">
        <v>577</v>
      </c>
      <c r="C24" s="292">
        <v>0.2</v>
      </c>
      <c r="D24" s="28"/>
      <c r="E24" s="325">
        <v>3</v>
      </c>
      <c r="F24" s="322"/>
      <c r="G24" s="325">
        <v>0.25</v>
      </c>
    </row>
    <row r="25" spans="2:9" ht="15" customHeight="1" x14ac:dyDescent="0.3">
      <c r="B25" s="326" t="s">
        <v>578</v>
      </c>
      <c r="C25" s="292">
        <v>0.15</v>
      </c>
      <c r="D25" s="28"/>
      <c r="E25" s="325">
        <v>2</v>
      </c>
      <c r="F25" s="322"/>
      <c r="G25" s="325">
        <v>0.16667000000000001</v>
      </c>
    </row>
    <row r="26" spans="2:9" x14ac:dyDescent="0.3">
      <c r="B26" s="326" t="s">
        <v>579</v>
      </c>
      <c r="C26" s="292">
        <v>0.1</v>
      </c>
      <c r="D26" s="28"/>
      <c r="E26" s="325">
        <v>1</v>
      </c>
      <c r="F26" s="291"/>
      <c r="G26" s="325">
        <v>8.3330000000000001E-2</v>
      </c>
    </row>
    <row r="28" spans="2:9" x14ac:dyDescent="0.3">
      <c r="B28" s="412" t="s">
        <v>570</v>
      </c>
      <c r="C28" s="413"/>
    </row>
    <row r="29" spans="2:9" x14ac:dyDescent="0.3">
      <c r="B29" s="316" t="s">
        <v>387</v>
      </c>
      <c r="C29" s="316" t="s">
        <v>388</v>
      </c>
    </row>
    <row r="30" spans="2:9" x14ac:dyDescent="0.3">
      <c r="B30" s="326" t="s">
        <v>571</v>
      </c>
      <c r="C30" s="292">
        <v>0.9</v>
      </c>
    </row>
    <row r="31" spans="2:9" ht="15.75" customHeight="1" x14ac:dyDescent="0.3">
      <c r="B31" s="326" t="s">
        <v>572</v>
      </c>
      <c r="C31" s="292">
        <v>0.8</v>
      </c>
    </row>
    <row r="32" spans="2:9" x14ac:dyDescent="0.3">
      <c r="B32" s="326" t="s">
        <v>573</v>
      </c>
      <c r="C32" s="292">
        <v>0.65</v>
      </c>
    </row>
    <row r="33" spans="2:6" x14ac:dyDescent="0.3">
      <c r="B33" s="326" t="s">
        <v>574</v>
      </c>
      <c r="C33" s="292">
        <v>0.5</v>
      </c>
    </row>
    <row r="34" spans="2:6" x14ac:dyDescent="0.3">
      <c r="B34" s="326" t="s">
        <v>575</v>
      </c>
      <c r="C34" s="292">
        <v>0.35</v>
      </c>
    </row>
    <row r="35" spans="2:6" x14ac:dyDescent="0.3">
      <c r="B35" s="326" t="s">
        <v>576</v>
      </c>
      <c r="C35" s="292">
        <v>0.25</v>
      </c>
    </row>
    <row r="36" spans="2:6" x14ac:dyDescent="0.3">
      <c r="B36" s="326" t="s">
        <v>577</v>
      </c>
      <c r="C36" s="292">
        <v>0.2</v>
      </c>
    </row>
    <row r="37" spans="2:6" x14ac:dyDescent="0.3">
      <c r="B37" s="326" t="s">
        <v>578</v>
      </c>
      <c r="C37" s="292">
        <v>0.15</v>
      </c>
    </row>
    <row r="38" spans="2:6" x14ac:dyDescent="0.3">
      <c r="B38" s="326" t="s">
        <v>579</v>
      </c>
      <c r="C38" s="292">
        <v>0.1</v>
      </c>
    </row>
    <row r="39" spans="2:6" ht="25.8" x14ac:dyDescent="0.3">
      <c r="B39" s="327"/>
      <c r="C39" s="327"/>
    </row>
    <row r="40" spans="2:6" x14ac:dyDescent="0.3">
      <c r="B40" s="428" t="s">
        <v>536</v>
      </c>
      <c r="C40" s="429"/>
      <c r="F40" s="248"/>
    </row>
    <row r="41" spans="2:6" x14ac:dyDescent="0.3">
      <c r="B41" s="316" t="s">
        <v>387</v>
      </c>
      <c r="C41" s="316" t="s">
        <v>388</v>
      </c>
      <c r="F41" s="248"/>
    </row>
    <row r="42" spans="2:6" x14ac:dyDescent="0.3">
      <c r="B42" s="326" t="s">
        <v>537</v>
      </c>
      <c r="C42" s="292">
        <v>0.9</v>
      </c>
    </row>
    <row r="43" spans="2:6" x14ac:dyDescent="0.3">
      <c r="B43" s="326" t="s">
        <v>538</v>
      </c>
      <c r="C43" s="292">
        <v>0.8</v>
      </c>
    </row>
    <row r="44" spans="2:6" x14ac:dyDescent="0.3">
      <c r="B44" s="326" t="s">
        <v>539</v>
      </c>
      <c r="C44" s="292">
        <v>0.65</v>
      </c>
    </row>
    <row r="45" spans="2:6" x14ac:dyDescent="0.3">
      <c r="B45" s="326" t="s">
        <v>540</v>
      </c>
      <c r="C45" s="292">
        <v>0.5</v>
      </c>
    </row>
    <row r="46" spans="2:6" x14ac:dyDescent="0.3">
      <c r="B46" s="326" t="s">
        <v>541</v>
      </c>
      <c r="C46" s="292">
        <v>0.35</v>
      </c>
    </row>
    <row r="47" spans="2:6" x14ac:dyDescent="0.3">
      <c r="B47" s="326" t="s">
        <v>542</v>
      </c>
      <c r="C47" s="292">
        <v>0.25</v>
      </c>
    </row>
    <row r="48" spans="2:6" x14ac:dyDescent="0.3">
      <c r="B48" s="326" t="s">
        <v>543</v>
      </c>
      <c r="C48" s="292">
        <v>0.2</v>
      </c>
    </row>
    <row r="49" spans="2:9" x14ac:dyDescent="0.3">
      <c r="B49" s="326" t="s">
        <v>544</v>
      </c>
      <c r="C49" s="292">
        <v>0.15</v>
      </c>
    </row>
    <row r="50" spans="2:9" x14ac:dyDescent="0.3">
      <c r="B50" s="326" t="s">
        <v>545</v>
      </c>
      <c r="C50" s="292">
        <v>0.1</v>
      </c>
    </row>
    <row r="51" spans="2:9" x14ac:dyDescent="0.3">
      <c r="G51" s="30"/>
    </row>
    <row r="52" spans="2:9" x14ac:dyDescent="0.3">
      <c r="B52" s="415" t="s">
        <v>386</v>
      </c>
      <c r="C52" s="415"/>
      <c r="G52" s="30"/>
    </row>
    <row r="53" spans="2:9" x14ac:dyDescent="0.3">
      <c r="B53" s="286" t="s">
        <v>387</v>
      </c>
      <c r="C53" s="286" t="s">
        <v>388</v>
      </c>
      <c r="E53" s="247"/>
      <c r="G53" s="247"/>
    </row>
    <row r="54" spans="2:9" x14ac:dyDescent="0.3">
      <c r="B54" s="325" t="s">
        <v>377</v>
      </c>
      <c r="C54" s="292">
        <v>0.9</v>
      </c>
      <c r="E54" s="247"/>
      <c r="G54" s="247"/>
    </row>
    <row r="55" spans="2:9" x14ac:dyDescent="0.3">
      <c r="B55" s="325" t="s">
        <v>378</v>
      </c>
      <c r="C55" s="292">
        <v>0.8</v>
      </c>
    </row>
    <row r="56" spans="2:9" x14ac:dyDescent="0.3">
      <c r="B56" s="325" t="s">
        <v>379</v>
      </c>
      <c r="C56" s="292">
        <v>0.65</v>
      </c>
      <c r="E56" s="29"/>
      <c r="G56" s="34"/>
    </row>
    <row r="57" spans="2:9" x14ac:dyDescent="0.3">
      <c r="B57" s="325" t="s">
        <v>380</v>
      </c>
      <c r="C57" s="292">
        <v>0.5</v>
      </c>
      <c r="E57" s="29"/>
      <c r="G57" s="34"/>
    </row>
    <row r="58" spans="2:9" x14ac:dyDescent="0.3">
      <c r="B58" s="325" t="s">
        <v>381</v>
      </c>
      <c r="C58" s="292">
        <v>0.35</v>
      </c>
      <c r="E58" s="29"/>
      <c r="G58" s="34"/>
      <c r="H58" s="248"/>
    </row>
    <row r="59" spans="2:9" x14ac:dyDescent="0.3">
      <c r="B59" s="325" t="s">
        <v>382</v>
      </c>
      <c r="C59" s="292">
        <v>0.25</v>
      </c>
      <c r="E59" s="29"/>
      <c r="G59" s="34"/>
      <c r="H59" s="248"/>
    </row>
    <row r="60" spans="2:9" x14ac:dyDescent="0.3">
      <c r="B60" s="325" t="s">
        <v>383</v>
      </c>
      <c r="C60" s="319">
        <v>0.2</v>
      </c>
      <c r="E60" s="29"/>
      <c r="G60" s="34"/>
    </row>
    <row r="61" spans="2:9" x14ac:dyDescent="0.3">
      <c r="B61" s="325" t="s">
        <v>384</v>
      </c>
      <c r="C61" s="292">
        <v>0.15</v>
      </c>
      <c r="E61" s="29"/>
      <c r="G61" s="34"/>
    </row>
    <row r="62" spans="2:9" x14ac:dyDescent="0.3">
      <c r="B62" s="326" t="s">
        <v>385</v>
      </c>
      <c r="C62" s="292">
        <v>0.1</v>
      </c>
      <c r="E62" s="29"/>
      <c r="G62" s="34"/>
      <c r="I62" s="29"/>
    </row>
    <row r="63" spans="2:9" x14ac:dyDescent="0.3">
      <c r="B63" s="90"/>
      <c r="E63" s="29"/>
      <c r="G63" s="34"/>
      <c r="I63" s="30"/>
    </row>
    <row r="70" spans="6:9" x14ac:dyDescent="0.3">
      <c r="I70" s="29"/>
    </row>
    <row r="71" spans="6:9" x14ac:dyDescent="0.3">
      <c r="I71" s="31"/>
    </row>
    <row r="72" spans="6:9" x14ac:dyDescent="0.3">
      <c r="F72" s="16"/>
      <c r="I72" s="29"/>
    </row>
    <row r="73" spans="6:9" x14ac:dyDescent="0.3">
      <c r="F73" s="16"/>
    </row>
    <row r="74" spans="6:9" x14ac:dyDescent="0.3">
      <c r="F74" s="16"/>
    </row>
    <row r="75" spans="6:9" x14ac:dyDescent="0.3">
      <c r="F75" s="16"/>
    </row>
    <row r="76" spans="6:9" x14ac:dyDescent="0.3">
      <c r="F76" s="16"/>
    </row>
    <row r="77" spans="6:9" x14ac:dyDescent="0.3">
      <c r="F77" s="16"/>
      <c r="I77" s="29"/>
    </row>
    <row r="78" spans="6:9" x14ac:dyDescent="0.3">
      <c r="F78" s="16"/>
      <c r="I78" s="37"/>
    </row>
    <row r="79" spans="6:9" x14ac:dyDescent="0.3">
      <c r="F79" s="16"/>
      <c r="I79" s="29"/>
    </row>
    <row r="80" spans="6:9" x14ac:dyDescent="0.3">
      <c r="F80" s="16"/>
    </row>
    <row r="81" spans="5:9" x14ac:dyDescent="0.3">
      <c r="F81" s="16"/>
    </row>
    <row r="82" spans="5:9" x14ac:dyDescent="0.3">
      <c r="F82" s="17"/>
    </row>
    <row r="84" spans="5:9" x14ac:dyDescent="0.3">
      <c r="I84" s="38"/>
    </row>
    <row r="85" spans="5:9" x14ac:dyDescent="0.3">
      <c r="E85" s="35"/>
      <c r="I85" s="38"/>
    </row>
    <row r="86" spans="5:9" x14ac:dyDescent="0.3">
      <c r="E86" s="35"/>
      <c r="I86" s="29"/>
    </row>
    <row r="87" spans="5:9" x14ac:dyDescent="0.3">
      <c r="E87" s="35"/>
      <c r="I87" s="38"/>
    </row>
    <row r="88" spans="5:9" x14ac:dyDescent="0.3">
      <c r="E88" s="35"/>
    </row>
    <row r="89" spans="5:9" x14ac:dyDescent="0.3">
      <c r="E89" s="35"/>
    </row>
    <row r="90" spans="5:9" x14ac:dyDescent="0.3">
      <c r="E90" s="35"/>
    </row>
    <row r="91" spans="5:9" x14ac:dyDescent="0.3">
      <c r="E91" s="35"/>
    </row>
    <row r="92" spans="5:9" x14ac:dyDescent="0.3">
      <c r="E92" s="35"/>
    </row>
    <row r="93" spans="5:9" x14ac:dyDescent="0.3">
      <c r="E93" s="35"/>
    </row>
    <row r="94" spans="5:9" x14ac:dyDescent="0.3">
      <c r="E94" s="35"/>
    </row>
    <row r="95" spans="5:9" x14ac:dyDescent="0.3">
      <c r="E95" s="35"/>
      <c r="G95" s="35"/>
    </row>
    <row r="96" spans="5:9" x14ac:dyDescent="0.3">
      <c r="G96" s="36"/>
    </row>
    <row r="100" spans="2:8" x14ac:dyDescent="0.3">
      <c r="H100" s="14"/>
    </row>
    <row r="101" spans="2:8" x14ac:dyDescent="0.3">
      <c r="D101" s="16"/>
    </row>
    <row r="102" spans="2:8" x14ac:dyDescent="0.3">
      <c r="D102" s="16"/>
    </row>
    <row r="103" spans="2:8" x14ac:dyDescent="0.3">
      <c r="D103" s="16"/>
    </row>
    <row r="104" spans="2:8" x14ac:dyDescent="0.3">
      <c r="D104" s="16"/>
    </row>
    <row r="105" spans="2:8" x14ac:dyDescent="0.3">
      <c r="D105" s="16"/>
    </row>
    <row r="106" spans="2:8" x14ac:dyDescent="0.3">
      <c r="D106" s="16"/>
    </row>
    <row r="107" spans="2:8" x14ac:dyDescent="0.3">
      <c r="D107" s="16"/>
    </row>
    <row r="108" spans="2:8" x14ac:dyDescent="0.3">
      <c r="D108" s="16"/>
    </row>
    <row r="109" spans="2:8" x14ac:dyDescent="0.3">
      <c r="D109" s="16"/>
    </row>
    <row r="110" spans="2:8" x14ac:dyDescent="0.3">
      <c r="B110" s="29"/>
      <c r="D110" s="16"/>
    </row>
    <row r="111" spans="2:8" x14ac:dyDescent="0.3">
      <c r="D111" s="17"/>
    </row>
    <row r="112" spans="2:8" x14ac:dyDescent="0.3">
      <c r="B112" s="30"/>
      <c r="C112" s="35"/>
    </row>
    <row r="113" spans="2:3" x14ac:dyDescent="0.3">
      <c r="B113" s="32"/>
      <c r="C113" s="35"/>
    </row>
    <row r="114" spans="2:3" x14ac:dyDescent="0.3">
      <c r="C114" s="35"/>
    </row>
    <row r="115" spans="2:3" x14ac:dyDescent="0.3">
      <c r="C115" s="35"/>
    </row>
    <row r="116" spans="2:3" x14ac:dyDescent="0.3">
      <c r="C116" s="35"/>
    </row>
    <row r="117" spans="2:3" x14ac:dyDescent="0.3">
      <c r="C117" s="35"/>
    </row>
    <row r="118" spans="2:3" x14ac:dyDescent="0.3">
      <c r="C118" s="40"/>
    </row>
    <row r="119" spans="2:3" x14ac:dyDescent="0.3">
      <c r="C119" s="40"/>
    </row>
    <row r="120" spans="2:3" x14ac:dyDescent="0.3">
      <c r="C120" s="41"/>
    </row>
    <row r="121" spans="2:3" x14ac:dyDescent="0.3">
      <c r="C121" s="35"/>
    </row>
    <row r="122" spans="2:3" x14ac:dyDescent="0.3">
      <c r="C122" s="35"/>
    </row>
    <row r="125" spans="2:3" x14ac:dyDescent="0.3">
      <c r="B125" s="33"/>
    </row>
  </sheetData>
  <mergeCells count="19">
    <mergeCell ref="E7:F7"/>
    <mergeCell ref="I13:I14"/>
    <mergeCell ref="E6:F6"/>
    <mergeCell ref="B4:C4"/>
    <mergeCell ref="B16:C16"/>
    <mergeCell ref="B28:C28"/>
    <mergeCell ref="A1:L1"/>
    <mergeCell ref="B52:C52"/>
    <mergeCell ref="F11:G11"/>
    <mergeCell ref="I15:I18"/>
    <mergeCell ref="E12:G12"/>
    <mergeCell ref="E4:G4"/>
    <mergeCell ref="I8:I9"/>
    <mergeCell ref="E13:G13"/>
    <mergeCell ref="B40:C40"/>
    <mergeCell ref="E5:F5"/>
    <mergeCell ref="E8:F8"/>
    <mergeCell ref="E9:F9"/>
    <mergeCell ref="E10:F10"/>
  </mergeCells>
  <pageMargins left="0.2" right="0.25" top="0.25" bottom="0.25" header="0.05" footer="0.3"/>
  <pageSetup scale="59"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46"/>
  <sheetViews>
    <sheetView showGridLines="0" zoomScaleNormal="100" workbookViewId="0">
      <selection activeCell="P71" sqref="P71"/>
    </sheetView>
  </sheetViews>
  <sheetFormatPr defaultColWidth="9.109375" defaultRowHeight="12.6" x14ac:dyDescent="0.25"/>
  <cols>
    <col min="1" max="1" width="6.5546875" style="110" customWidth="1"/>
    <col min="2" max="4" width="9.109375" style="110"/>
    <col min="5" max="6" width="10" style="110" customWidth="1"/>
    <col min="7" max="7" width="9.33203125" style="110" customWidth="1"/>
    <col min="8" max="10" width="10" style="110" customWidth="1"/>
    <col min="11" max="11" width="9.88671875" style="110" customWidth="1"/>
    <col min="12" max="16384" width="9.109375" style="110"/>
  </cols>
  <sheetData>
    <row r="1" spans="1:15" ht="15.6" x14ac:dyDescent="0.3">
      <c r="A1" s="142" t="s">
        <v>373</v>
      </c>
      <c r="B1" s="141"/>
      <c r="C1" s="139"/>
      <c r="D1" s="139"/>
      <c r="E1" s="139"/>
      <c r="F1" s="139"/>
      <c r="G1" s="139"/>
      <c r="H1" s="140"/>
      <c r="I1" s="139"/>
      <c r="J1" s="139"/>
      <c r="K1" s="139"/>
      <c r="L1" s="139"/>
    </row>
    <row r="2" spans="1:15" x14ac:dyDescent="0.25">
      <c r="A2" s="109"/>
      <c r="B2" s="107"/>
      <c r="C2" s="108"/>
      <c r="D2" s="108"/>
      <c r="E2" s="108"/>
      <c r="G2" s="108" t="s">
        <v>374</v>
      </c>
      <c r="H2" s="108"/>
      <c r="I2" s="108"/>
      <c r="J2" s="108"/>
      <c r="K2" s="108"/>
      <c r="L2" s="108"/>
    </row>
    <row r="3" spans="1:15" ht="19.5" customHeight="1" x14ac:dyDescent="0.25">
      <c r="A3" s="138" t="s">
        <v>139</v>
      </c>
      <c r="B3" s="137"/>
      <c r="C3" s="136"/>
      <c r="D3" s="136"/>
      <c r="E3" s="137"/>
      <c r="F3" s="136"/>
      <c r="G3" s="136"/>
      <c r="H3" s="136"/>
      <c r="I3" s="136"/>
      <c r="J3" s="136"/>
      <c r="K3" s="136"/>
      <c r="L3" s="136"/>
    </row>
    <row r="4" spans="1:15" ht="12.75" customHeight="1" x14ac:dyDescent="0.25">
      <c r="C4" s="273" t="s">
        <v>361</v>
      </c>
      <c r="D4" s="273" t="s">
        <v>362</v>
      </c>
      <c r="E4" s="273" t="s">
        <v>363</v>
      </c>
      <c r="F4" s="273" t="s">
        <v>364</v>
      </c>
      <c r="G4" s="273" t="s">
        <v>365</v>
      </c>
      <c r="H4" s="273" t="s">
        <v>366</v>
      </c>
      <c r="I4" s="273" t="s">
        <v>367</v>
      </c>
      <c r="J4" s="273" t="s">
        <v>368</v>
      </c>
      <c r="K4" s="273" t="s">
        <v>369</v>
      </c>
      <c r="L4" s="273" t="s">
        <v>370</v>
      </c>
      <c r="M4" s="273" t="s">
        <v>371</v>
      </c>
      <c r="N4" s="273" t="s">
        <v>372</v>
      </c>
    </row>
    <row r="5" spans="1:15" ht="17.399999999999999" customHeight="1" x14ac:dyDescent="0.25">
      <c r="A5" s="302"/>
      <c r="B5" s="303"/>
      <c r="C5" s="304"/>
      <c r="D5" s="304"/>
      <c r="E5" s="304"/>
      <c r="F5" s="304"/>
      <c r="G5" s="304"/>
      <c r="H5" s="304"/>
      <c r="I5" s="304"/>
      <c r="J5" s="304"/>
      <c r="K5" s="304"/>
      <c r="L5" s="304"/>
      <c r="M5" s="304"/>
      <c r="N5" s="304"/>
      <c r="O5" s="111"/>
    </row>
    <row r="6" spans="1:15" x14ac:dyDescent="0.25">
      <c r="A6" s="305" t="s">
        <v>142</v>
      </c>
      <c r="B6" s="306"/>
      <c r="C6" s="307" t="s">
        <v>137</v>
      </c>
      <c r="D6" s="307" t="s">
        <v>136</v>
      </c>
      <c r="E6" s="307" t="s">
        <v>135</v>
      </c>
      <c r="F6" s="307" t="s">
        <v>134</v>
      </c>
      <c r="G6" s="307" t="s">
        <v>133</v>
      </c>
      <c r="H6" s="307" t="s">
        <v>132</v>
      </c>
      <c r="I6" s="307" t="s">
        <v>131</v>
      </c>
      <c r="J6" s="307" t="s">
        <v>130</v>
      </c>
      <c r="K6" s="307" t="s">
        <v>129</v>
      </c>
      <c r="L6" s="307" t="s">
        <v>128</v>
      </c>
      <c r="M6" s="307" t="s">
        <v>127</v>
      </c>
      <c r="N6" s="307" t="s">
        <v>126</v>
      </c>
      <c r="O6" s="111"/>
    </row>
    <row r="7" spans="1:15" x14ac:dyDescent="0.25">
      <c r="A7" s="117">
        <v>1</v>
      </c>
      <c r="B7" s="132">
        <v>2000</v>
      </c>
      <c r="C7" s="274">
        <v>9</v>
      </c>
      <c r="D7" s="275">
        <v>9</v>
      </c>
      <c r="E7" s="275">
        <v>9</v>
      </c>
      <c r="F7" s="275">
        <v>9</v>
      </c>
      <c r="G7" s="275">
        <v>9</v>
      </c>
      <c r="H7" s="275">
        <v>9</v>
      </c>
      <c r="I7" s="275">
        <v>9</v>
      </c>
      <c r="J7" s="275">
        <v>9</v>
      </c>
      <c r="K7" s="275">
        <v>9</v>
      </c>
      <c r="L7" s="275">
        <v>9</v>
      </c>
      <c r="M7" s="275">
        <v>9</v>
      </c>
      <c r="N7" s="274">
        <v>9</v>
      </c>
      <c r="O7" s="273"/>
    </row>
    <row r="8" spans="1:15" x14ac:dyDescent="0.25">
      <c r="A8" s="117">
        <v>2001</v>
      </c>
      <c r="B8" s="116">
        <v>2500</v>
      </c>
      <c r="C8" s="185">
        <v>12</v>
      </c>
      <c r="D8" s="185">
        <v>11</v>
      </c>
      <c r="E8" s="276">
        <v>10</v>
      </c>
      <c r="F8" s="276">
        <v>10</v>
      </c>
      <c r="G8" s="276">
        <v>10</v>
      </c>
      <c r="H8" s="276">
        <v>10</v>
      </c>
      <c r="I8" s="276">
        <v>10</v>
      </c>
      <c r="J8" s="276">
        <v>10</v>
      </c>
      <c r="K8" s="276">
        <v>10</v>
      </c>
      <c r="L8" s="276">
        <v>10</v>
      </c>
      <c r="M8" s="276">
        <v>10</v>
      </c>
      <c r="N8" s="274">
        <v>10</v>
      </c>
      <c r="O8" s="273" t="s">
        <v>369</v>
      </c>
    </row>
    <row r="9" spans="1:15" x14ac:dyDescent="0.25">
      <c r="A9" s="117">
        <v>2501</v>
      </c>
      <c r="B9" s="116">
        <v>3000</v>
      </c>
      <c r="C9" s="185">
        <v>15</v>
      </c>
      <c r="D9" s="185">
        <v>13.75</v>
      </c>
      <c r="E9" s="185">
        <v>12.5</v>
      </c>
      <c r="F9" s="185">
        <v>11.25</v>
      </c>
      <c r="G9" s="276">
        <v>10</v>
      </c>
      <c r="H9" s="276">
        <v>10</v>
      </c>
      <c r="I9" s="276">
        <v>10</v>
      </c>
      <c r="J9" s="276">
        <v>10</v>
      </c>
      <c r="K9" s="276">
        <v>10</v>
      </c>
      <c r="L9" s="276">
        <v>10</v>
      </c>
      <c r="M9" s="276">
        <v>10</v>
      </c>
      <c r="N9" s="274">
        <v>10</v>
      </c>
      <c r="O9" s="273" t="s">
        <v>368</v>
      </c>
    </row>
    <row r="10" spans="1:15" x14ac:dyDescent="0.25">
      <c r="A10" s="117">
        <v>3001</v>
      </c>
      <c r="B10" s="116">
        <v>3500</v>
      </c>
      <c r="C10" s="144">
        <v>18</v>
      </c>
      <c r="D10" s="144">
        <v>16.5</v>
      </c>
      <c r="E10" s="144">
        <v>15</v>
      </c>
      <c r="F10" s="144">
        <v>13.5</v>
      </c>
      <c r="G10" s="144">
        <v>12</v>
      </c>
      <c r="H10" s="144">
        <v>10.5</v>
      </c>
      <c r="I10" s="275">
        <v>10</v>
      </c>
      <c r="J10" s="275">
        <v>10</v>
      </c>
      <c r="K10" s="275">
        <v>10</v>
      </c>
      <c r="L10" s="275">
        <v>10</v>
      </c>
      <c r="M10" s="275">
        <v>10</v>
      </c>
      <c r="N10" s="275">
        <v>10</v>
      </c>
      <c r="O10" s="273" t="s">
        <v>367</v>
      </c>
    </row>
    <row r="11" spans="1:15" x14ac:dyDescent="0.25">
      <c r="A11" s="117">
        <v>3501</v>
      </c>
      <c r="B11" s="116">
        <v>4000</v>
      </c>
      <c r="C11" s="185">
        <v>21</v>
      </c>
      <c r="D11" s="185">
        <v>19.25</v>
      </c>
      <c r="E11" s="185">
        <v>17.5</v>
      </c>
      <c r="F11" s="185">
        <v>15.75</v>
      </c>
      <c r="G11" s="185">
        <v>14</v>
      </c>
      <c r="H11" s="185">
        <v>12.25</v>
      </c>
      <c r="I11" s="185">
        <v>10.5</v>
      </c>
      <c r="J11" s="276">
        <v>10</v>
      </c>
      <c r="K11" s="276">
        <v>10</v>
      </c>
      <c r="L11" s="276">
        <v>10</v>
      </c>
      <c r="M11" s="276">
        <v>10</v>
      </c>
      <c r="N11" s="276">
        <v>10</v>
      </c>
      <c r="O11" s="273" t="s">
        <v>366</v>
      </c>
    </row>
    <row r="12" spans="1:15" x14ac:dyDescent="0.25">
      <c r="A12" s="113"/>
      <c r="B12" s="112"/>
      <c r="C12" s="179"/>
      <c r="D12" s="179"/>
      <c r="E12" s="179"/>
      <c r="F12" s="179"/>
      <c r="G12" s="179"/>
      <c r="H12" s="179"/>
      <c r="I12" s="179"/>
      <c r="J12" s="179"/>
      <c r="K12" s="179"/>
      <c r="L12" s="179"/>
      <c r="M12" s="179"/>
      <c r="N12" s="179"/>
    </row>
    <row r="13" spans="1:15" x14ac:dyDescent="0.25">
      <c r="A13" s="117">
        <v>4001</v>
      </c>
      <c r="B13" s="116">
        <v>4500</v>
      </c>
      <c r="C13" s="143">
        <v>24</v>
      </c>
      <c r="D13" s="144">
        <v>22</v>
      </c>
      <c r="E13" s="144">
        <v>20</v>
      </c>
      <c r="F13" s="144">
        <v>18</v>
      </c>
      <c r="G13" s="144">
        <v>16</v>
      </c>
      <c r="H13" s="144">
        <v>14</v>
      </c>
      <c r="I13" s="144">
        <v>12</v>
      </c>
      <c r="J13" s="275">
        <v>10</v>
      </c>
      <c r="K13" s="275">
        <v>10</v>
      </c>
      <c r="L13" s="275">
        <v>10</v>
      </c>
      <c r="M13" s="275">
        <v>10</v>
      </c>
      <c r="N13" s="275">
        <v>10</v>
      </c>
      <c r="O13" s="273" t="s">
        <v>365</v>
      </c>
    </row>
    <row r="14" spans="1:15" x14ac:dyDescent="0.25">
      <c r="A14" s="117">
        <v>4501</v>
      </c>
      <c r="B14" s="116">
        <v>5000</v>
      </c>
      <c r="C14" s="185">
        <v>27</v>
      </c>
      <c r="D14" s="185">
        <v>24.75</v>
      </c>
      <c r="E14" s="185">
        <v>22.5</v>
      </c>
      <c r="F14" s="185">
        <v>20.25</v>
      </c>
      <c r="G14" s="185">
        <v>18</v>
      </c>
      <c r="H14" s="185">
        <v>15.75</v>
      </c>
      <c r="I14" s="185">
        <v>13.5</v>
      </c>
      <c r="J14" s="185">
        <v>11.25</v>
      </c>
      <c r="K14" s="276">
        <v>10</v>
      </c>
      <c r="L14" s="276">
        <v>10</v>
      </c>
      <c r="M14" s="276">
        <v>10</v>
      </c>
      <c r="N14" s="276">
        <v>10</v>
      </c>
      <c r="O14" s="273" t="s">
        <v>364</v>
      </c>
    </row>
    <row r="15" spans="1:15" x14ac:dyDescent="0.25">
      <c r="A15" s="117">
        <v>5001</v>
      </c>
      <c r="B15" s="116">
        <v>5500</v>
      </c>
      <c r="C15" s="185">
        <v>30</v>
      </c>
      <c r="D15" s="185">
        <v>27.5</v>
      </c>
      <c r="E15" s="185">
        <v>25</v>
      </c>
      <c r="F15" s="185">
        <v>22.5</v>
      </c>
      <c r="G15" s="185">
        <v>20</v>
      </c>
      <c r="H15" s="185">
        <v>17.5</v>
      </c>
      <c r="I15" s="185">
        <v>15</v>
      </c>
      <c r="J15" s="185">
        <v>12.5</v>
      </c>
      <c r="K15" s="276">
        <v>10</v>
      </c>
      <c r="L15" s="276">
        <v>10</v>
      </c>
      <c r="M15" s="276">
        <v>10</v>
      </c>
      <c r="N15" s="276">
        <v>10</v>
      </c>
      <c r="O15" s="273" t="s">
        <v>363</v>
      </c>
    </row>
    <row r="16" spans="1:15" x14ac:dyDescent="0.25">
      <c r="A16" s="117">
        <v>5501</v>
      </c>
      <c r="B16" s="116">
        <v>6000</v>
      </c>
      <c r="C16" s="144">
        <v>33</v>
      </c>
      <c r="D16" s="144">
        <v>30.25</v>
      </c>
      <c r="E16" s="144">
        <v>27.5</v>
      </c>
      <c r="F16" s="144">
        <v>24.75</v>
      </c>
      <c r="G16" s="144">
        <v>22</v>
      </c>
      <c r="H16" s="144">
        <v>19.25</v>
      </c>
      <c r="I16" s="144">
        <v>16.5</v>
      </c>
      <c r="J16" s="144">
        <v>13.75</v>
      </c>
      <c r="K16" s="144">
        <v>11</v>
      </c>
      <c r="L16" s="275">
        <v>10</v>
      </c>
      <c r="M16" s="275">
        <v>10</v>
      </c>
      <c r="N16" s="274">
        <v>10</v>
      </c>
      <c r="O16" s="273" t="s">
        <v>362</v>
      </c>
    </row>
    <row r="17" spans="1:15" x14ac:dyDescent="0.25">
      <c r="A17" s="117">
        <v>6001</v>
      </c>
      <c r="B17" s="116">
        <v>6500</v>
      </c>
      <c r="C17" s="185">
        <v>36</v>
      </c>
      <c r="D17" s="185">
        <v>33</v>
      </c>
      <c r="E17" s="185">
        <v>30</v>
      </c>
      <c r="F17" s="185">
        <v>27</v>
      </c>
      <c r="G17" s="185">
        <v>24</v>
      </c>
      <c r="H17" s="185">
        <v>21</v>
      </c>
      <c r="I17" s="185">
        <v>18</v>
      </c>
      <c r="J17" s="185">
        <v>15</v>
      </c>
      <c r="K17" s="185">
        <v>12</v>
      </c>
      <c r="L17" s="276">
        <v>10</v>
      </c>
      <c r="M17" s="276">
        <v>10</v>
      </c>
      <c r="N17" s="274">
        <v>10</v>
      </c>
      <c r="O17" s="273" t="s">
        <v>402</v>
      </c>
    </row>
    <row r="18" spans="1:15" x14ac:dyDescent="0.25">
      <c r="A18" s="113"/>
      <c r="B18" s="112"/>
      <c r="C18" s="179"/>
      <c r="D18" s="179"/>
      <c r="E18" s="179"/>
      <c r="F18" s="179"/>
      <c r="G18" s="179"/>
      <c r="H18" s="179"/>
      <c r="I18" s="179"/>
      <c r="J18" s="179"/>
      <c r="K18" s="179"/>
      <c r="L18" s="179"/>
      <c r="M18" s="179"/>
      <c r="N18" s="179"/>
      <c r="O18" s="273"/>
    </row>
    <row r="19" spans="1:15" ht="13.2" thickBot="1" x14ac:dyDescent="0.3">
      <c r="A19" s="117">
        <v>6501</v>
      </c>
      <c r="B19" s="116">
        <v>7000</v>
      </c>
      <c r="C19" s="143">
        <v>39</v>
      </c>
      <c r="D19" s="144">
        <v>35.75</v>
      </c>
      <c r="E19" s="144">
        <v>32.5</v>
      </c>
      <c r="F19" s="144">
        <v>29.25</v>
      </c>
      <c r="G19" s="144">
        <v>26</v>
      </c>
      <c r="H19" s="144">
        <v>22.75</v>
      </c>
      <c r="I19" s="144">
        <v>19.5</v>
      </c>
      <c r="J19" s="144">
        <v>16.25</v>
      </c>
      <c r="K19" s="144">
        <v>13</v>
      </c>
      <c r="L19" s="282">
        <v>10</v>
      </c>
      <c r="M19" s="275">
        <v>10</v>
      </c>
      <c r="N19" s="274">
        <v>10</v>
      </c>
      <c r="O19" s="273" t="s">
        <v>531</v>
      </c>
    </row>
    <row r="20" spans="1:15" ht="13.2" thickBot="1" x14ac:dyDescent="0.3">
      <c r="A20" s="117">
        <v>7001</v>
      </c>
      <c r="B20" s="116">
        <v>7500</v>
      </c>
      <c r="C20" s="185">
        <v>42</v>
      </c>
      <c r="D20" s="185">
        <v>38.5</v>
      </c>
      <c r="E20" s="185">
        <v>35</v>
      </c>
      <c r="F20" s="185">
        <v>31.5</v>
      </c>
      <c r="G20" s="185">
        <v>28</v>
      </c>
      <c r="H20" s="185">
        <v>24.5</v>
      </c>
      <c r="I20" s="185">
        <v>21</v>
      </c>
      <c r="J20" s="185">
        <v>17.5</v>
      </c>
      <c r="K20" s="171">
        <v>14</v>
      </c>
      <c r="L20" s="301">
        <v>10.5</v>
      </c>
      <c r="M20" s="276">
        <v>10</v>
      </c>
      <c r="N20" s="274">
        <v>10</v>
      </c>
      <c r="O20" s="107"/>
    </row>
    <row r="21" spans="1:15" x14ac:dyDescent="0.25">
      <c r="A21" s="117">
        <v>7501</v>
      </c>
      <c r="B21" s="116">
        <v>8000</v>
      </c>
      <c r="C21" s="185">
        <v>45</v>
      </c>
      <c r="D21" s="185">
        <v>41.25</v>
      </c>
      <c r="E21" s="185">
        <v>37.5</v>
      </c>
      <c r="F21" s="185">
        <v>33.75</v>
      </c>
      <c r="G21" s="185">
        <v>30</v>
      </c>
      <c r="H21" s="185">
        <v>26.25</v>
      </c>
      <c r="I21" s="185">
        <v>22.5</v>
      </c>
      <c r="J21" s="185">
        <v>18.75</v>
      </c>
      <c r="K21" s="185">
        <v>15</v>
      </c>
      <c r="L21" s="185">
        <v>11.25</v>
      </c>
      <c r="M21" s="276">
        <v>10</v>
      </c>
      <c r="N21" s="274">
        <v>10</v>
      </c>
      <c r="O21" s="107"/>
    </row>
    <row r="22" spans="1:15" x14ac:dyDescent="0.25">
      <c r="A22" s="117">
        <v>8001</v>
      </c>
      <c r="B22" s="116">
        <v>8500</v>
      </c>
      <c r="C22" s="185">
        <v>48</v>
      </c>
      <c r="D22" s="185">
        <v>44</v>
      </c>
      <c r="E22" s="185">
        <v>40</v>
      </c>
      <c r="F22" s="185">
        <v>36</v>
      </c>
      <c r="G22" s="185">
        <v>32</v>
      </c>
      <c r="H22" s="185">
        <v>28</v>
      </c>
      <c r="I22" s="185">
        <v>24</v>
      </c>
      <c r="J22" s="185">
        <v>20</v>
      </c>
      <c r="K22" s="185">
        <v>16</v>
      </c>
      <c r="L22" s="185">
        <v>12</v>
      </c>
      <c r="M22" s="276">
        <v>10</v>
      </c>
      <c r="N22" s="274">
        <v>10</v>
      </c>
    </row>
    <row r="23" spans="1:15" x14ac:dyDescent="0.25">
      <c r="A23" s="117">
        <v>8501</v>
      </c>
      <c r="B23" s="116">
        <v>9000</v>
      </c>
      <c r="C23" s="185">
        <v>51</v>
      </c>
      <c r="D23" s="185">
        <v>46.75</v>
      </c>
      <c r="E23" s="185">
        <v>42.5</v>
      </c>
      <c r="F23" s="185">
        <v>38.25</v>
      </c>
      <c r="G23" s="185">
        <v>34</v>
      </c>
      <c r="H23" s="185">
        <v>29.75</v>
      </c>
      <c r="I23" s="185">
        <v>25.5</v>
      </c>
      <c r="J23" s="185">
        <v>21.25</v>
      </c>
      <c r="K23" s="185">
        <v>17</v>
      </c>
      <c r="L23" s="185">
        <v>12.75</v>
      </c>
      <c r="M23" s="276">
        <v>10</v>
      </c>
      <c r="N23" s="274">
        <v>10</v>
      </c>
      <c r="O23" s="107"/>
    </row>
    <row r="24" spans="1:15" x14ac:dyDescent="0.25">
      <c r="A24" s="113"/>
      <c r="B24" s="112"/>
      <c r="C24" s="179"/>
      <c r="D24" s="179"/>
      <c r="E24" s="179"/>
      <c r="F24" s="179"/>
      <c r="G24" s="179"/>
      <c r="H24" s="179"/>
      <c r="I24" s="179"/>
      <c r="J24" s="179"/>
      <c r="K24" s="179"/>
      <c r="L24" s="179"/>
      <c r="M24" s="179"/>
      <c r="N24" s="179"/>
      <c r="O24" s="107"/>
    </row>
    <row r="25" spans="1:15" x14ac:dyDescent="0.25">
      <c r="A25" s="117">
        <v>9001</v>
      </c>
      <c r="B25" s="116">
        <v>9500</v>
      </c>
      <c r="C25" s="143">
        <v>54</v>
      </c>
      <c r="D25" s="144">
        <v>49.5</v>
      </c>
      <c r="E25" s="144">
        <v>45</v>
      </c>
      <c r="F25" s="144">
        <v>40.5</v>
      </c>
      <c r="G25" s="144">
        <v>36</v>
      </c>
      <c r="H25" s="144">
        <v>31.5</v>
      </c>
      <c r="I25" s="144">
        <v>27</v>
      </c>
      <c r="J25" s="144">
        <v>22.5</v>
      </c>
      <c r="K25" s="144">
        <v>18</v>
      </c>
      <c r="L25" s="144">
        <v>13.5</v>
      </c>
      <c r="M25" s="275">
        <v>10</v>
      </c>
      <c r="N25" s="274">
        <v>10</v>
      </c>
      <c r="O25" s="107"/>
    </row>
    <row r="26" spans="1:15" x14ac:dyDescent="0.25">
      <c r="A26" s="117">
        <v>9501</v>
      </c>
      <c r="B26" s="116">
        <v>10000</v>
      </c>
      <c r="C26" s="185">
        <v>57</v>
      </c>
      <c r="D26" s="185">
        <v>52.25</v>
      </c>
      <c r="E26" s="185">
        <v>47.5</v>
      </c>
      <c r="F26" s="185">
        <v>42.75</v>
      </c>
      <c r="G26" s="185">
        <v>38</v>
      </c>
      <c r="H26" s="185">
        <v>33.25</v>
      </c>
      <c r="I26" s="185">
        <v>28.5</v>
      </c>
      <c r="J26" s="185">
        <v>23.75</v>
      </c>
      <c r="K26" s="185">
        <v>19</v>
      </c>
      <c r="L26" s="185">
        <v>14.25</v>
      </c>
      <c r="M26" s="276">
        <v>10</v>
      </c>
      <c r="N26" s="274">
        <v>10</v>
      </c>
      <c r="O26" s="107"/>
    </row>
    <row r="27" spans="1:15" x14ac:dyDescent="0.25">
      <c r="A27" s="117">
        <v>10001</v>
      </c>
      <c r="B27" s="116">
        <v>10500</v>
      </c>
      <c r="C27" s="144">
        <v>60</v>
      </c>
      <c r="D27" s="144">
        <v>55</v>
      </c>
      <c r="E27" s="144">
        <v>50</v>
      </c>
      <c r="F27" s="144">
        <v>45</v>
      </c>
      <c r="G27" s="144">
        <v>40</v>
      </c>
      <c r="H27" s="144">
        <v>35</v>
      </c>
      <c r="I27" s="144">
        <v>30</v>
      </c>
      <c r="J27" s="144">
        <v>25</v>
      </c>
      <c r="K27" s="144">
        <v>20</v>
      </c>
      <c r="L27" s="144">
        <v>15</v>
      </c>
      <c r="M27" s="275">
        <v>10</v>
      </c>
      <c r="N27" s="275">
        <v>10</v>
      </c>
      <c r="O27" s="107"/>
    </row>
    <row r="28" spans="1:15" x14ac:dyDescent="0.25">
      <c r="A28" s="117">
        <v>10501</v>
      </c>
      <c r="B28" s="116">
        <v>11000</v>
      </c>
      <c r="C28" s="185">
        <v>63</v>
      </c>
      <c r="D28" s="185">
        <v>57.75</v>
      </c>
      <c r="E28" s="185">
        <v>52.5</v>
      </c>
      <c r="F28" s="185">
        <v>47.25</v>
      </c>
      <c r="G28" s="185">
        <v>42</v>
      </c>
      <c r="H28" s="185">
        <v>36.75</v>
      </c>
      <c r="I28" s="185">
        <v>31.5</v>
      </c>
      <c r="J28" s="185">
        <v>26.25</v>
      </c>
      <c r="K28" s="185">
        <v>21</v>
      </c>
      <c r="L28" s="185">
        <v>15.75</v>
      </c>
      <c r="M28" s="185">
        <v>10.5</v>
      </c>
      <c r="N28" s="276">
        <v>10</v>
      </c>
    </row>
    <row r="29" spans="1:15" x14ac:dyDescent="0.25">
      <c r="A29" s="117">
        <v>11001</v>
      </c>
      <c r="B29" s="116">
        <v>11500</v>
      </c>
      <c r="C29" s="185">
        <v>66</v>
      </c>
      <c r="D29" s="185">
        <v>60.5</v>
      </c>
      <c r="E29" s="185">
        <v>55</v>
      </c>
      <c r="F29" s="185">
        <v>49.5</v>
      </c>
      <c r="G29" s="185">
        <v>44</v>
      </c>
      <c r="H29" s="185">
        <v>38.5</v>
      </c>
      <c r="I29" s="185">
        <v>33</v>
      </c>
      <c r="J29" s="185">
        <v>27.5</v>
      </c>
      <c r="K29" s="185">
        <v>22</v>
      </c>
      <c r="L29" s="185">
        <v>16.5</v>
      </c>
      <c r="M29" s="185">
        <v>11</v>
      </c>
      <c r="N29" s="276">
        <v>10</v>
      </c>
      <c r="O29" s="107"/>
    </row>
    <row r="30" spans="1:15" x14ac:dyDescent="0.25">
      <c r="A30" s="113"/>
      <c r="B30" s="112"/>
      <c r="C30" s="179"/>
      <c r="D30" s="179"/>
      <c r="E30" s="179"/>
      <c r="F30" s="179"/>
      <c r="G30" s="179"/>
      <c r="H30" s="179"/>
      <c r="I30" s="179"/>
      <c r="J30" s="179"/>
      <c r="K30" s="179"/>
      <c r="L30" s="179"/>
      <c r="M30" s="179"/>
      <c r="N30" s="179"/>
      <c r="O30" s="107"/>
    </row>
    <row r="31" spans="1:15" x14ac:dyDescent="0.25">
      <c r="A31" s="117">
        <v>11501</v>
      </c>
      <c r="B31" s="116">
        <v>12000</v>
      </c>
      <c r="C31" s="143">
        <v>69</v>
      </c>
      <c r="D31" s="144">
        <v>63.25</v>
      </c>
      <c r="E31" s="144">
        <v>57.5</v>
      </c>
      <c r="F31" s="144">
        <v>51.75</v>
      </c>
      <c r="G31" s="144">
        <v>46</v>
      </c>
      <c r="H31" s="144">
        <v>40.25</v>
      </c>
      <c r="I31" s="144">
        <v>34.5</v>
      </c>
      <c r="J31" s="144">
        <v>28.75</v>
      </c>
      <c r="K31" s="144">
        <v>23</v>
      </c>
      <c r="L31" s="144">
        <v>17.25</v>
      </c>
      <c r="M31" s="144">
        <v>11.5</v>
      </c>
      <c r="N31" s="275">
        <v>10</v>
      </c>
      <c r="O31" s="107"/>
    </row>
    <row r="32" spans="1:15" x14ac:dyDescent="0.25">
      <c r="A32" s="117">
        <v>12001</v>
      </c>
      <c r="B32" s="116">
        <v>12500</v>
      </c>
      <c r="C32" s="185">
        <v>72</v>
      </c>
      <c r="D32" s="185">
        <v>66</v>
      </c>
      <c r="E32" s="185">
        <v>60</v>
      </c>
      <c r="F32" s="185">
        <v>54</v>
      </c>
      <c r="G32" s="185">
        <v>48</v>
      </c>
      <c r="H32" s="185">
        <v>42</v>
      </c>
      <c r="I32" s="185">
        <v>36</v>
      </c>
      <c r="J32" s="185">
        <v>30</v>
      </c>
      <c r="K32" s="185">
        <v>24</v>
      </c>
      <c r="L32" s="185">
        <v>18</v>
      </c>
      <c r="M32" s="185">
        <v>12</v>
      </c>
      <c r="N32" s="276">
        <v>10</v>
      </c>
      <c r="O32" s="107"/>
    </row>
    <row r="33" spans="1:15" x14ac:dyDescent="0.25">
      <c r="A33" s="117">
        <v>12501</v>
      </c>
      <c r="B33" s="116">
        <v>13000</v>
      </c>
      <c r="C33" s="144">
        <v>75</v>
      </c>
      <c r="D33" s="144">
        <v>68.75</v>
      </c>
      <c r="E33" s="144">
        <v>62.5</v>
      </c>
      <c r="F33" s="144">
        <v>56.25</v>
      </c>
      <c r="G33" s="144">
        <v>50</v>
      </c>
      <c r="H33" s="144">
        <v>43.75</v>
      </c>
      <c r="I33" s="144">
        <v>37.5</v>
      </c>
      <c r="J33" s="144">
        <v>31.25</v>
      </c>
      <c r="K33" s="144">
        <v>25</v>
      </c>
      <c r="L33" s="144">
        <v>18.75</v>
      </c>
      <c r="M33" s="144">
        <v>12.5</v>
      </c>
      <c r="N33" s="274">
        <v>10</v>
      </c>
      <c r="O33" s="107"/>
    </row>
    <row r="34" spans="1:15" x14ac:dyDescent="0.25">
      <c r="A34" s="117">
        <v>13001</v>
      </c>
      <c r="B34" s="116">
        <v>13500</v>
      </c>
      <c r="C34" s="185">
        <v>78</v>
      </c>
      <c r="D34" s="185">
        <v>71.5</v>
      </c>
      <c r="E34" s="185">
        <v>65</v>
      </c>
      <c r="F34" s="185">
        <v>58.5</v>
      </c>
      <c r="G34" s="185">
        <v>52</v>
      </c>
      <c r="H34" s="185">
        <v>45.5</v>
      </c>
      <c r="I34" s="185">
        <v>39</v>
      </c>
      <c r="J34" s="185">
        <v>32.5</v>
      </c>
      <c r="K34" s="185">
        <v>26</v>
      </c>
      <c r="L34" s="185">
        <v>19.5</v>
      </c>
      <c r="M34" s="185">
        <v>13</v>
      </c>
      <c r="N34" s="274">
        <v>10</v>
      </c>
    </row>
    <row r="35" spans="1:15" x14ac:dyDescent="0.25">
      <c r="A35" s="117">
        <v>13501</v>
      </c>
      <c r="B35" s="116">
        <v>14000</v>
      </c>
      <c r="C35" s="185">
        <v>81</v>
      </c>
      <c r="D35" s="185">
        <v>74.25</v>
      </c>
      <c r="E35" s="185">
        <v>67.5</v>
      </c>
      <c r="F35" s="185">
        <v>60.75</v>
      </c>
      <c r="G35" s="185">
        <v>54</v>
      </c>
      <c r="H35" s="185">
        <v>47.25</v>
      </c>
      <c r="I35" s="185">
        <v>40.5</v>
      </c>
      <c r="J35" s="185">
        <v>33.75</v>
      </c>
      <c r="K35" s="185">
        <v>27</v>
      </c>
      <c r="L35" s="185">
        <v>20.25</v>
      </c>
      <c r="M35" s="185">
        <v>13.5</v>
      </c>
      <c r="N35" s="274">
        <v>10</v>
      </c>
      <c r="O35" s="107"/>
    </row>
    <row r="36" spans="1:15" x14ac:dyDescent="0.25">
      <c r="A36" s="123"/>
      <c r="B36" s="122"/>
      <c r="C36" s="179"/>
      <c r="D36" s="179"/>
      <c r="E36" s="179"/>
      <c r="F36" s="179"/>
      <c r="G36" s="167"/>
      <c r="H36" s="179"/>
      <c r="I36" s="179"/>
      <c r="J36" s="179"/>
      <c r="K36" s="179"/>
      <c r="L36" s="179"/>
      <c r="M36" s="179"/>
      <c r="N36" s="277"/>
      <c r="O36" s="107"/>
    </row>
    <row r="37" spans="1:15" x14ac:dyDescent="0.25">
      <c r="A37" s="117">
        <v>14001</v>
      </c>
      <c r="B37" s="116">
        <v>14500</v>
      </c>
      <c r="C37" s="143">
        <v>84</v>
      </c>
      <c r="D37" s="144">
        <v>77</v>
      </c>
      <c r="E37" s="144">
        <v>70</v>
      </c>
      <c r="F37" s="144">
        <v>63</v>
      </c>
      <c r="G37" s="144">
        <v>56</v>
      </c>
      <c r="H37" s="144">
        <v>49</v>
      </c>
      <c r="I37" s="144">
        <v>42</v>
      </c>
      <c r="J37" s="144">
        <v>35</v>
      </c>
      <c r="K37" s="144">
        <v>28</v>
      </c>
      <c r="L37" s="144">
        <v>21</v>
      </c>
      <c r="M37" s="144">
        <v>14</v>
      </c>
      <c r="N37" s="274">
        <v>10</v>
      </c>
      <c r="O37" s="107"/>
    </row>
    <row r="38" spans="1:15" x14ac:dyDescent="0.25">
      <c r="A38" s="117">
        <v>14501</v>
      </c>
      <c r="B38" s="116">
        <v>15000</v>
      </c>
      <c r="C38" s="185">
        <v>87</v>
      </c>
      <c r="D38" s="185">
        <v>79.75</v>
      </c>
      <c r="E38" s="185">
        <v>72.5</v>
      </c>
      <c r="F38" s="185">
        <v>65.25</v>
      </c>
      <c r="G38" s="185">
        <v>58</v>
      </c>
      <c r="H38" s="185">
        <v>50.75</v>
      </c>
      <c r="I38" s="185">
        <v>43.5</v>
      </c>
      <c r="J38" s="185">
        <v>36.25</v>
      </c>
      <c r="K38" s="185">
        <v>29</v>
      </c>
      <c r="L38" s="185">
        <v>21.75</v>
      </c>
      <c r="M38" s="185">
        <v>14.5</v>
      </c>
      <c r="N38" s="274">
        <v>10</v>
      </c>
      <c r="O38" s="107"/>
    </row>
    <row r="39" spans="1:15" x14ac:dyDescent="0.25">
      <c r="A39" s="117">
        <v>15001</v>
      </c>
      <c r="B39" s="116">
        <v>15500</v>
      </c>
      <c r="C39" s="185">
        <v>90</v>
      </c>
      <c r="D39" s="185">
        <v>82.5</v>
      </c>
      <c r="E39" s="185">
        <v>75</v>
      </c>
      <c r="F39" s="185">
        <v>67.5</v>
      </c>
      <c r="G39" s="185">
        <v>60</v>
      </c>
      <c r="H39" s="185">
        <v>52.5</v>
      </c>
      <c r="I39" s="185">
        <v>45</v>
      </c>
      <c r="J39" s="185">
        <v>37.5</v>
      </c>
      <c r="K39" s="185">
        <v>30</v>
      </c>
      <c r="L39" s="185">
        <v>22.5</v>
      </c>
      <c r="M39" s="185">
        <v>15</v>
      </c>
      <c r="N39" s="274">
        <v>10</v>
      </c>
      <c r="O39" s="107"/>
    </row>
    <row r="40" spans="1:15" x14ac:dyDescent="0.25">
      <c r="A40" s="117">
        <v>15501</v>
      </c>
      <c r="B40" s="116">
        <v>16000</v>
      </c>
      <c r="C40" s="168">
        <v>93</v>
      </c>
      <c r="D40" s="177">
        <v>85.25</v>
      </c>
      <c r="E40" s="177">
        <v>77.5</v>
      </c>
      <c r="F40" s="177">
        <v>69.75</v>
      </c>
      <c r="G40" s="177">
        <v>62</v>
      </c>
      <c r="H40" s="177">
        <v>54.25</v>
      </c>
      <c r="I40" s="177">
        <v>46.5</v>
      </c>
      <c r="J40" s="177">
        <v>38.75</v>
      </c>
      <c r="K40" s="177">
        <v>31</v>
      </c>
      <c r="L40" s="177">
        <v>23.25</v>
      </c>
      <c r="M40" s="177">
        <v>15.5</v>
      </c>
      <c r="N40" s="278">
        <v>10</v>
      </c>
      <c r="O40" s="107"/>
    </row>
    <row r="41" spans="1:15" x14ac:dyDescent="0.25">
      <c r="A41" s="117">
        <v>16001</v>
      </c>
      <c r="B41" s="116">
        <v>16500</v>
      </c>
      <c r="C41" s="173">
        <v>96</v>
      </c>
      <c r="D41" s="173">
        <v>88</v>
      </c>
      <c r="E41" s="173">
        <v>80</v>
      </c>
      <c r="F41" s="173">
        <v>72</v>
      </c>
      <c r="G41" s="173">
        <v>64</v>
      </c>
      <c r="H41" s="173">
        <v>58</v>
      </c>
      <c r="I41" s="173">
        <v>48</v>
      </c>
      <c r="J41" s="173">
        <v>40</v>
      </c>
      <c r="K41" s="173">
        <v>32</v>
      </c>
      <c r="L41" s="173">
        <v>24</v>
      </c>
      <c r="M41" s="173">
        <v>16</v>
      </c>
      <c r="N41" s="278">
        <v>10</v>
      </c>
    </row>
    <row r="42" spans="1:15" x14ac:dyDescent="0.25">
      <c r="A42" s="109"/>
      <c r="B42" s="107"/>
      <c r="C42" s="179"/>
      <c r="D42" s="179"/>
      <c r="E42" s="179"/>
      <c r="F42" s="179"/>
      <c r="G42" s="179"/>
      <c r="H42" s="179"/>
      <c r="I42" s="179"/>
      <c r="J42" s="179"/>
      <c r="K42" s="179"/>
      <c r="L42" s="179"/>
      <c r="M42" s="179"/>
      <c r="N42" s="279"/>
      <c r="O42" s="107"/>
    </row>
    <row r="43" spans="1:15" x14ac:dyDescent="0.25">
      <c r="A43" s="117">
        <v>16501</v>
      </c>
      <c r="B43" s="116">
        <v>17000</v>
      </c>
      <c r="C43" s="168">
        <v>99</v>
      </c>
      <c r="D43" s="177">
        <v>90.75</v>
      </c>
      <c r="E43" s="177">
        <v>82.5</v>
      </c>
      <c r="F43" s="177">
        <v>74.25</v>
      </c>
      <c r="G43" s="177">
        <v>66</v>
      </c>
      <c r="H43" s="177">
        <v>57.75</v>
      </c>
      <c r="I43" s="177">
        <v>49.5</v>
      </c>
      <c r="J43" s="177">
        <v>41.25</v>
      </c>
      <c r="K43" s="177">
        <v>33</v>
      </c>
      <c r="L43" s="177">
        <v>24.75</v>
      </c>
      <c r="M43" s="177">
        <v>16.5</v>
      </c>
      <c r="N43" s="278">
        <v>10</v>
      </c>
      <c r="O43" s="107"/>
    </row>
    <row r="44" spans="1:15" x14ac:dyDescent="0.25">
      <c r="A44" s="117">
        <v>17001</v>
      </c>
      <c r="B44" s="116">
        <v>17500</v>
      </c>
      <c r="C44" s="178">
        <v>102</v>
      </c>
      <c r="D44" s="177">
        <v>93.5</v>
      </c>
      <c r="E44" s="177">
        <v>85</v>
      </c>
      <c r="F44" s="177">
        <v>78.5</v>
      </c>
      <c r="G44" s="177">
        <v>68</v>
      </c>
      <c r="H44" s="177">
        <v>59.5</v>
      </c>
      <c r="I44" s="177">
        <v>51</v>
      </c>
      <c r="J44" s="177">
        <v>42.5</v>
      </c>
      <c r="K44" s="177">
        <v>34</v>
      </c>
      <c r="L44" s="177">
        <v>25.5</v>
      </c>
      <c r="M44" s="177">
        <v>17</v>
      </c>
      <c r="N44" s="278">
        <v>10</v>
      </c>
      <c r="O44" s="107"/>
    </row>
    <row r="45" spans="1:15" x14ac:dyDescent="0.25">
      <c r="A45" s="117">
        <v>17501</v>
      </c>
      <c r="B45" s="116">
        <v>18000</v>
      </c>
      <c r="C45" s="174">
        <v>105</v>
      </c>
      <c r="D45" s="173">
        <v>96.25</v>
      </c>
      <c r="E45" s="173">
        <v>87.5</v>
      </c>
      <c r="F45" s="173">
        <v>78.75</v>
      </c>
      <c r="G45" s="173">
        <v>70</v>
      </c>
      <c r="H45" s="173">
        <v>61.25</v>
      </c>
      <c r="I45" s="173">
        <v>52.5</v>
      </c>
      <c r="J45" s="173">
        <v>43.75</v>
      </c>
      <c r="K45" s="173">
        <v>35</v>
      </c>
      <c r="L45" s="173">
        <v>26.25</v>
      </c>
      <c r="M45" s="173">
        <v>17.5</v>
      </c>
      <c r="N45" s="278">
        <v>10</v>
      </c>
      <c r="O45" s="107"/>
    </row>
    <row r="46" spans="1:15" x14ac:dyDescent="0.25">
      <c r="A46" s="117">
        <v>18001</v>
      </c>
      <c r="B46" s="116">
        <v>18500</v>
      </c>
      <c r="C46" s="174">
        <v>108</v>
      </c>
      <c r="D46" s="173">
        <v>99</v>
      </c>
      <c r="E46" s="173">
        <v>90</v>
      </c>
      <c r="F46" s="173">
        <v>81</v>
      </c>
      <c r="G46" s="173">
        <v>72</v>
      </c>
      <c r="H46" s="173">
        <v>63</v>
      </c>
      <c r="I46" s="173">
        <v>54</v>
      </c>
      <c r="J46" s="173">
        <v>45</v>
      </c>
      <c r="K46" s="173">
        <v>36</v>
      </c>
      <c r="L46" s="173">
        <v>27</v>
      </c>
      <c r="M46" s="173">
        <v>18</v>
      </c>
      <c r="N46" s="278">
        <v>10</v>
      </c>
      <c r="O46" s="107"/>
    </row>
    <row r="47" spans="1:15" x14ac:dyDescent="0.25">
      <c r="A47" s="117">
        <v>18501</v>
      </c>
      <c r="B47" s="116">
        <v>19000</v>
      </c>
      <c r="C47" s="174">
        <v>111</v>
      </c>
      <c r="D47" s="174">
        <v>101.75</v>
      </c>
      <c r="E47" s="173">
        <v>92.5</v>
      </c>
      <c r="F47" s="173">
        <v>83.25</v>
      </c>
      <c r="G47" s="173">
        <v>74</v>
      </c>
      <c r="H47" s="173">
        <v>64.75</v>
      </c>
      <c r="I47" s="173">
        <v>55.5</v>
      </c>
      <c r="J47" s="173">
        <v>46.25</v>
      </c>
      <c r="K47" s="173">
        <v>37</v>
      </c>
      <c r="L47" s="173">
        <v>27.75</v>
      </c>
      <c r="M47" s="173">
        <v>18.5</v>
      </c>
      <c r="N47" s="278">
        <v>10</v>
      </c>
    </row>
    <row r="48" spans="1:15" x14ac:dyDescent="0.25">
      <c r="A48" s="184"/>
      <c r="B48" s="107"/>
      <c r="C48" s="180"/>
      <c r="D48" s="180"/>
      <c r="E48" s="179"/>
      <c r="F48" s="179"/>
      <c r="G48" s="179"/>
      <c r="H48" s="179"/>
      <c r="I48" s="179"/>
      <c r="J48" s="179"/>
      <c r="K48" s="179"/>
      <c r="L48" s="179"/>
      <c r="M48" s="179"/>
      <c r="N48" s="279"/>
    </row>
    <row r="49" spans="1:15" x14ac:dyDescent="0.25">
      <c r="A49" s="117">
        <v>19001</v>
      </c>
      <c r="B49" s="116">
        <v>19500</v>
      </c>
      <c r="C49" s="178">
        <v>114</v>
      </c>
      <c r="D49" s="178">
        <v>104.5</v>
      </c>
      <c r="E49" s="177">
        <v>95</v>
      </c>
      <c r="F49" s="177">
        <v>85.5</v>
      </c>
      <c r="G49" s="177">
        <v>76</v>
      </c>
      <c r="H49" s="177">
        <v>66.5</v>
      </c>
      <c r="I49" s="177">
        <v>57</v>
      </c>
      <c r="J49" s="177">
        <v>47.5</v>
      </c>
      <c r="K49" s="177">
        <v>38</v>
      </c>
      <c r="L49" s="177">
        <v>28.5</v>
      </c>
      <c r="M49" s="177">
        <v>19</v>
      </c>
      <c r="N49" s="280">
        <v>10</v>
      </c>
      <c r="O49" s="111"/>
    </row>
    <row r="50" spans="1:15" x14ac:dyDescent="0.25">
      <c r="A50" s="117">
        <v>19501</v>
      </c>
      <c r="B50" s="116">
        <v>20000</v>
      </c>
      <c r="C50" s="174">
        <v>117</v>
      </c>
      <c r="D50" s="174">
        <v>107.25</v>
      </c>
      <c r="E50" s="173">
        <v>97.5</v>
      </c>
      <c r="F50" s="173">
        <v>87.75</v>
      </c>
      <c r="G50" s="173">
        <v>78</v>
      </c>
      <c r="H50" s="173">
        <v>68.25</v>
      </c>
      <c r="I50" s="173">
        <v>58.5</v>
      </c>
      <c r="J50" s="173">
        <v>48.75</v>
      </c>
      <c r="K50" s="173">
        <v>39</v>
      </c>
      <c r="L50" s="173">
        <v>29.25</v>
      </c>
      <c r="M50" s="173">
        <v>19.5</v>
      </c>
      <c r="N50" s="281">
        <v>10</v>
      </c>
      <c r="O50" s="111"/>
    </row>
    <row r="51" spans="1:15" x14ac:dyDescent="0.25">
      <c r="A51" s="117">
        <v>20001</v>
      </c>
      <c r="B51" s="116">
        <v>20500</v>
      </c>
      <c r="C51" s="169">
        <v>120</v>
      </c>
      <c r="D51" s="178">
        <v>110</v>
      </c>
      <c r="E51" s="178">
        <v>100</v>
      </c>
      <c r="F51" s="177">
        <v>90</v>
      </c>
      <c r="G51" s="177">
        <v>80</v>
      </c>
      <c r="H51" s="177">
        <v>70</v>
      </c>
      <c r="I51" s="177">
        <v>60</v>
      </c>
      <c r="J51" s="177">
        <v>50</v>
      </c>
      <c r="K51" s="177">
        <v>40</v>
      </c>
      <c r="L51" s="177">
        <v>30</v>
      </c>
      <c r="M51" s="177">
        <v>20</v>
      </c>
      <c r="N51" s="280">
        <v>10</v>
      </c>
      <c r="O51" s="107"/>
    </row>
    <row r="52" spans="1:15" x14ac:dyDescent="0.25">
      <c r="A52" s="117">
        <v>20501</v>
      </c>
      <c r="B52" s="116">
        <v>21000</v>
      </c>
      <c r="C52" s="178">
        <v>123</v>
      </c>
      <c r="D52" s="169">
        <v>112.75</v>
      </c>
      <c r="E52" s="169">
        <v>102.5</v>
      </c>
      <c r="F52" s="168">
        <v>92.25</v>
      </c>
      <c r="G52" s="168">
        <v>82</v>
      </c>
      <c r="H52" s="168">
        <v>71.75</v>
      </c>
      <c r="I52" s="168">
        <v>61.5</v>
      </c>
      <c r="J52" s="168">
        <v>51.25</v>
      </c>
      <c r="K52" s="168">
        <v>41</v>
      </c>
      <c r="L52" s="168">
        <v>30.75</v>
      </c>
      <c r="M52" s="168">
        <v>20.5</v>
      </c>
      <c r="N52" s="168">
        <v>10.25</v>
      </c>
      <c r="O52" s="107"/>
    </row>
    <row r="53" spans="1:15" x14ac:dyDescent="0.25">
      <c r="A53" s="117">
        <v>21001</v>
      </c>
      <c r="B53" s="116">
        <v>21500</v>
      </c>
      <c r="C53" s="178">
        <v>126</v>
      </c>
      <c r="D53" s="169">
        <v>115.5</v>
      </c>
      <c r="E53" s="169">
        <v>105</v>
      </c>
      <c r="F53" s="168">
        <v>94.5</v>
      </c>
      <c r="G53" s="168">
        <v>84</v>
      </c>
      <c r="H53" s="168">
        <v>73.5</v>
      </c>
      <c r="I53" s="168">
        <v>63</v>
      </c>
      <c r="J53" s="168">
        <v>52.5</v>
      </c>
      <c r="K53" s="168">
        <v>42</v>
      </c>
      <c r="L53" s="168">
        <v>31.5</v>
      </c>
      <c r="M53" s="168">
        <v>21</v>
      </c>
      <c r="N53" s="168">
        <v>10.5</v>
      </c>
      <c r="O53" s="107"/>
    </row>
    <row r="54" spans="1:15" x14ac:dyDescent="0.25">
      <c r="A54" s="181"/>
      <c r="B54" s="112"/>
      <c r="C54" s="180"/>
      <c r="D54" s="180"/>
      <c r="E54" s="180"/>
      <c r="F54" s="179"/>
      <c r="G54" s="179"/>
      <c r="H54" s="179"/>
      <c r="I54" s="179"/>
      <c r="J54" s="179"/>
      <c r="K54" s="179"/>
      <c r="L54" s="179"/>
      <c r="M54" s="179"/>
      <c r="N54" s="179"/>
      <c r="O54" s="107"/>
    </row>
    <row r="55" spans="1:15" x14ac:dyDescent="0.25">
      <c r="A55" s="117">
        <v>21501</v>
      </c>
      <c r="B55" s="116">
        <v>22000</v>
      </c>
      <c r="C55" s="178">
        <v>129</v>
      </c>
      <c r="D55" s="178">
        <v>118.25</v>
      </c>
      <c r="E55" s="178">
        <v>107.5</v>
      </c>
      <c r="F55" s="177">
        <v>96.75</v>
      </c>
      <c r="G55" s="177">
        <v>88</v>
      </c>
      <c r="H55" s="177">
        <v>75.25</v>
      </c>
      <c r="I55" s="177">
        <v>64.5</v>
      </c>
      <c r="J55" s="177">
        <v>53.75</v>
      </c>
      <c r="K55" s="177">
        <v>43</v>
      </c>
      <c r="L55" s="177">
        <v>32.25</v>
      </c>
      <c r="M55" s="177">
        <v>21.5</v>
      </c>
      <c r="N55" s="177">
        <v>10.75</v>
      </c>
      <c r="O55" s="107"/>
    </row>
    <row r="56" spans="1:15" x14ac:dyDescent="0.25">
      <c r="A56" s="183">
        <v>22001</v>
      </c>
      <c r="B56" s="182">
        <v>22500</v>
      </c>
      <c r="C56" s="174">
        <v>132</v>
      </c>
      <c r="D56" s="174">
        <v>121</v>
      </c>
      <c r="E56" s="174">
        <v>110</v>
      </c>
      <c r="F56" s="173">
        <v>99</v>
      </c>
      <c r="G56" s="173">
        <v>88</v>
      </c>
      <c r="H56" s="173">
        <v>77</v>
      </c>
      <c r="I56" s="173">
        <v>66</v>
      </c>
      <c r="J56" s="173">
        <v>55</v>
      </c>
      <c r="K56" s="173">
        <v>44</v>
      </c>
      <c r="L56" s="173">
        <v>33</v>
      </c>
      <c r="M56" s="173">
        <v>22</v>
      </c>
      <c r="N56" s="173">
        <v>11</v>
      </c>
    </row>
    <row r="57" spans="1:15" x14ac:dyDescent="0.25">
      <c r="A57" s="117">
        <v>22501</v>
      </c>
      <c r="B57" s="116">
        <v>23000</v>
      </c>
      <c r="C57" s="174">
        <v>135</v>
      </c>
      <c r="D57" s="174">
        <v>123.75</v>
      </c>
      <c r="E57" s="174">
        <v>112.5</v>
      </c>
      <c r="F57" s="174">
        <v>101.25</v>
      </c>
      <c r="G57" s="173">
        <v>90</v>
      </c>
      <c r="H57" s="173">
        <v>78.75</v>
      </c>
      <c r="I57" s="173">
        <v>67.5</v>
      </c>
      <c r="J57" s="173">
        <v>56.25</v>
      </c>
      <c r="K57" s="173">
        <v>45</v>
      </c>
      <c r="L57" s="173">
        <v>33.75</v>
      </c>
      <c r="M57" s="173">
        <v>22.5</v>
      </c>
      <c r="N57" s="173">
        <v>11.25</v>
      </c>
      <c r="O57" s="107"/>
    </row>
    <row r="58" spans="1:15" x14ac:dyDescent="0.25">
      <c r="A58" s="117">
        <v>23001</v>
      </c>
      <c r="B58" s="116">
        <v>23500</v>
      </c>
      <c r="C58" s="174">
        <v>138</v>
      </c>
      <c r="D58" s="174">
        <v>128.5</v>
      </c>
      <c r="E58" s="174">
        <v>115</v>
      </c>
      <c r="F58" s="174">
        <v>103.5</v>
      </c>
      <c r="G58" s="173">
        <v>92</v>
      </c>
      <c r="H58" s="173">
        <v>80.5</v>
      </c>
      <c r="I58" s="173">
        <v>69</v>
      </c>
      <c r="J58" s="173">
        <v>57.5</v>
      </c>
      <c r="K58" s="173">
        <v>46</v>
      </c>
      <c r="L58" s="173">
        <v>34.5</v>
      </c>
      <c r="M58" s="173">
        <v>23</v>
      </c>
      <c r="N58" s="173">
        <v>11.5</v>
      </c>
      <c r="O58" s="107"/>
    </row>
    <row r="59" spans="1:15" x14ac:dyDescent="0.25">
      <c r="A59" s="117">
        <v>23501</v>
      </c>
      <c r="B59" s="116">
        <v>24000</v>
      </c>
      <c r="C59" s="174">
        <v>141</v>
      </c>
      <c r="D59" s="174">
        <v>129.25</v>
      </c>
      <c r="E59" s="174">
        <v>117.5</v>
      </c>
      <c r="F59" s="174">
        <v>105.75</v>
      </c>
      <c r="G59" s="173">
        <v>94</v>
      </c>
      <c r="H59" s="173">
        <v>82.25</v>
      </c>
      <c r="I59" s="173">
        <v>70.5</v>
      </c>
      <c r="J59" s="173">
        <v>58.75</v>
      </c>
      <c r="K59" s="173">
        <v>47</v>
      </c>
      <c r="L59" s="173">
        <v>35.25</v>
      </c>
      <c r="M59" s="173">
        <v>23.5</v>
      </c>
      <c r="N59" s="173">
        <v>11.75</v>
      </c>
      <c r="O59" s="107"/>
    </row>
    <row r="60" spans="1:15" x14ac:dyDescent="0.25">
      <c r="A60" s="117"/>
      <c r="B60" s="172"/>
      <c r="C60" s="171"/>
      <c r="D60" s="171"/>
      <c r="E60" s="171"/>
      <c r="F60" s="171"/>
      <c r="G60" s="170"/>
      <c r="H60" s="170"/>
      <c r="I60" s="170"/>
      <c r="J60" s="170"/>
      <c r="K60" s="170"/>
      <c r="L60" s="170"/>
      <c r="M60" s="170"/>
      <c r="N60" s="170"/>
      <c r="O60" s="107"/>
    </row>
    <row r="61" spans="1:15" x14ac:dyDescent="0.25">
      <c r="A61" s="117">
        <v>24001</v>
      </c>
      <c r="B61" s="116">
        <v>24500</v>
      </c>
      <c r="C61" s="174">
        <v>144</v>
      </c>
      <c r="D61" s="174">
        <v>132</v>
      </c>
      <c r="E61" s="174">
        <v>120</v>
      </c>
      <c r="F61" s="174">
        <v>108</v>
      </c>
      <c r="G61" s="173">
        <v>96</v>
      </c>
      <c r="H61" s="173">
        <v>84</v>
      </c>
      <c r="I61" s="173">
        <v>72</v>
      </c>
      <c r="J61" s="173">
        <v>60</v>
      </c>
      <c r="K61" s="173">
        <v>48</v>
      </c>
      <c r="L61" s="173">
        <v>36</v>
      </c>
      <c r="M61" s="173">
        <v>24</v>
      </c>
      <c r="N61" s="173">
        <v>12</v>
      </c>
      <c r="O61" s="273" t="s">
        <v>412</v>
      </c>
    </row>
    <row r="62" spans="1:15" x14ac:dyDescent="0.25">
      <c r="A62" s="117">
        <v>24501</v>
      </c>
      <c r="B62" s="116">
        <v>25000</v>
      </c>
      <c r="C62" s="174">
        <v>147</v>
      </c>
      <c r="D62" s="174">
        <v>134.75</v>
      </c>
      <c r="E62" s="174">
        <v>122.5</v>
      </c>
      <c r="F62" s="174">
        <v>110.25</v>
      </c>
      <c r="G62" s="173">
        <v>98</v>
      </c>
      <c r="H62" s="173">
        <v>85.75</v>
      </c>
      <c r="I62" s="173">
        <v>73.5</v>
      </c>
      <c r="J62" s="173">
        <v>61.25</v>
      </c>
      <c r="K62" s="173">
        <v>49</v>
      </c>
      <c r="L62" s="173">
        <v>36.75</v>
      </c>
      <c r="M62" s="173">
        <v>24.5</v>
      </c>
      <c r="N62" s="173">
        <v>12.25</v>
      </c>
      <c r="O62" s="273" t="s">
        <v>411</v>
      </c>
    </row>
    <row r="63" spans="1:15" ht="13.2" thickBot="1" x14ac:dyDescent="0.3">
      <c r="A63" s="117">
        <v>25001</v>
      </c>
      <c r="B63" s="116">
        <v>25500</v>
      </c>
      <c r="C63" s="174">
        <v>150</v>
      </c>
      <c r="D63" s="174">
        <v>137.5</v>
      </c>
      <c r="E63" s="174">
        <v>125</v>
      </c>
      <c r="F63" s="174">
        <v>112.5</v>
      </c>
      <c r="G63" s="174">
        <v>100</v>
      </c>
      <c r="H63" s="173">
        <v>87.5</v>
      </c>
      <c r="I63" s="267">
        <v>75</v>
      </c>
      <c r="J63" s="267">
        <v>62.5</v>
      </c>
      <c r="K63" s="267">
        <v>50</v>
      </c>
      <c r="L63" s="173">
        <v>37.5</v>
      </c>
      <c r="M63" s="173">
        <v>25</v>
      </c>
      <c r="N63" s="173">
        <v>12.5</v>
      </c>
      <c r="O63" s="273" t="s">
        <v>410</v>
      </c>
    </row>
    <row r="64" spans="1:15" ht="13.2" thickBot="1" x14ac:dyDescent="0.3">
      <c r="A64" s="117">
        <v>25501</v>
      </c>
      <c r="B64" s="116">
        <v>26000</v>
      </c>
      <c r="C64" s="169">
        <v>153</v>
      </c>
      <c r="D64" s="178">
        <v>140.25</v>
      </c>
      <c r="E64" s="178">
        <v>127.5</v>
      </c>
      <c r="F64" s="178">
        <v>114.75</v>
      </c>
      <c r="G64" s="178">
        <v>102</v>
      </c>
      <c r="H64" s="266">
        <v>89.25</v>
      </c>
      <c r="I64" s="283">
        <v>76.5</v>
      </c>
      <c r="J64" s="284">
        <v>63.75</v>
      </c>
      <c r="K64" s="168">
        <v>51</v>
      </c>
      <c r="L64" s="177">
        <v>38.25</v>
      </c>
      <c r="M64" s="269">
        <v>25.5</v>
      </c>
      <c r="N64" s="177">
        <v>12.75</v>
      </c>
      <c r="O64" s="273" t="s">
        <v>409</v>
      </c>
    </row>
    <row r="65" spans="1:15" ht="13.2" thickBot="1" x14ac:dyDescent="0.3">
      <c r="A65" s="117">
        <v>26001</v>
      </c>
      <c r="B65" s="116">
        <v>26500</v>
      </c>
      <c r="C65" s="174">
        <v>156</v>
      </c>
      <c r="D65" s="174">
        <v>143</v>
      </c>
      <c r="E65" s="174">
        <v>130</v>
      </c>
      <c r="F65" s="174">
        <v>117</v>
      </c>
      <c r="G65" s="174">
        <v>104</v>
      </c>
      <c r="H65" s="173">
        <v>91</v>
      </c>
      <c r="I65" s="173">
        <v>78</v>
      </c>
      <c r="J65" s="173">
        <v>65</v>
      </c>
      <c r="K65" s="173">
        <v>52</v>
      </c>
      <c r="L65" s="268">
        <v>39</v>
      </c>
      <c r="M65" s="283">
        <v>26</v>
      </c>
      <c r="N65" s="173">
        <v>13</v>
      </c>
      <c r="O65" s="273" t="s">
        <v>408</v>
      </c>
    </row>
    <row r="66" spans="1:15" x14ac:dyDescent="0.25">
      <c r="A66" s="181"/>
      <c r="B66" s="112"/>
      <c r="C66" s="171"/>
      <c r="D66" s="171"/>
      <c r="E66" s="171"/>
      <c r="F66" s="171"/>
      <c r="G66" s="171"/>
      <c r="H66" s="170"/>
      <c r="I66" s="170"/>
      <c r="J66" s="170"/>
      <c r="K66" s="170"/>
      <c r="L66" s="170"/>
      <c r="M66" s="170"/>
      <c r="N66" s="170"/>
      <c r="O66" s="107"/>
    </row>
    <row r="67" spans="1:15" x14ac:dyDescent="0.25">
      <c r="A67" s="117">
        <v>26501</v>
      </c>
      <c r="B67" s="116">
        <v>27000</v>
      </c>
      <c r="C67" s="174">
        <v>159</v>
      </c>
      <c r="D67" s="174">
        <v>145.75</v>
      </c>
      <c r="E67" s="174">
        <v>132.5</v>
      </c>
      <c r="F67" s="174">
        <v>119.25</v>
      </c>
      <c r="G67" s="174">
        <v>106</v>
      </c>
      <c r="H67" s="173">
        <v>92.75</v>
      </c>
      <c r="I67" s="173">
        <v>79.5</v>
      </c>
      <c r="J67" s="173">
        <v>66.25</v>
      </c>
      <c r="K67" s="173">
        <v>53</v>
      </c>
      <c r="L67" s="173">
        <v>39.75</v>
      </c>
      <c r="M67" s="173">
        <v>26.5</v>
      </c>
      <c r="N67" s="173">
        <v>13.25</v>
      </c>
      <c r="O67" s="273" t="s">
        <v>403</v>
      </c>
    </row>
    <row r="68" spans="1:15" x14ac:dyDescent="0.25">
      <c r="A68" s="117">
        <v>27001</v>
      </c>
      <c r="B68" s="116">
        <v>27500</v>
      </c>
      <c r="C68" s="174">
        <v>162</v>
      </c>
      <c r="D68" s="174">
        <v>148.5</v>
      </c>
      <c r="E68" s="174">
        <v>135</v>
      </c>
      <c r="F68" s="174">
        <v>121.5</v>
      </c>
      <c r="G68" s="174">
        <v>108</v>
      </c>
      <c r="H68" s="173">
        <v>94.5</v>
      </c>
      <c r="I68" s="173">
        <v>81</v>
      </c>
      <c r="J68" s="173">
        <v>67.5</v>
      </c>
      <c r="K68" s="173">
        <v>54</v>
      </c>
      <c r="L68" s="173">
        <v>40.5</v>
      </c>
      <c r="M68" s="173">
        <v>27</v>
      </c>
      <c r="N68" s="173">
        <v>13.5</v>
      </c>
      <c r="O68" s="273" t="s">
        <v>404</v>
      </c>
    </row>
    <row r="69" spans="1:15" x14ac:dyDescent="0.25">
      <c r="A69" s="117">
        <v>27501</v>
      </c>
      <c r="B69" s="116">
        <v>28000</v>
      </c>
      <c r="C69" s="174">
        <v>165</v>
      </c>
      <c r="D69" s="174">
        <v>151.25</v>
      </c>
      <c r="E69" s="174">
        <v>137.5</v>
      </c>
      <c r="F69" s="174">
        <v>123.75</v>
      </c>
      <c r="G69" s="174">
        <v>110</v>
      </c>
      <c r="H69" s="173">
        <v>96.25</v>
      </c>
      <c r="I69" s="173">
        <v>82.5</v>
      </c>
      <c r="J69" s="173">
        <v>68.75</v>
      </c>
      <c r="K69" s="173">
        <v>55</v>
      </c>
      <c r="L69" s="173">
        <v>41.25</v>
      </c>
      <c r="M69" s="173">
        <v>27.5</v>
      </c>
      <c r="N69" s="173">
        <v>13.75</v>
      </c>
      <c r="O69" s="273" t="s">
        <v>405</v>
      </c>
    </row>
    <row r="70" spans="1:15" ht="13.2" thickBot="1" x14ac:dyDescent="0.3">
      <c r="A70" s="117">
        <v>28001</v>
      </c>
      <c r="B70" s="116">
        <v>28500</v>
      </c>
      <c r="C70" s="174">
        <v>168</v>
      </c>
      <c r="D70" s="174">
        <v>154</v>
      </c>
      <c r="E70" s="174">
        <v>140</v>
      </c>
      <c r="F70" s="174">
        <v>126</v>
      </c>
      <c r="G70" s="271">
        <v>112</v>
      </c>
      <c r="H70" s="173">
        <v>98</v>
      </c>
      <c r="I70" s="173">
        <v>84</v>
      </c>
      <c r="J70" s="173">
        <v>70</v>
      </c>
      <c r="K70" s="173">
        <v>56</v>
      </c>
      <c r="L70" s="173">
        <v>42</v>
      </c>
      <c r="M70" s="173">
        <v>28</v>
      </c>
      <c r="N70" s="173">
        <v>14</v>
      </c>
      <c r="O70" s="273" t="s">
        <v>406</v>
      </c>
    </row>
    <row r="71" spans="1:15" ht="13.2" thickBot="1" x14ac:dyDescent="0.3">
      <c r="A71" s="117">
        <v>28501</v>
      </c>
      <c r="B71" s="116">
        <v>29000</v>
      </c>
      <c r="C71" s="174">
        <v>171</v>
      </c>
      <c r="D71" s="174">
        <v>156.75</v>
      </c>
      <c r="E71" s="174">
        <v>142.5</v>
      </c>
      <c r="F71" s="270">
        <v>128.25</v>
      </c>
      <c r="G71" s="285">
        <v>114</v>
      </c>
      <c r="H71" s="173">
        <v>99.75</v>
      </c>
      <c r="I71" s="173">
        <v>85.5</v>
      </c>
      <c r="J71" s="173">
        <v>71.25</v>
      </c>
      <c r="K71" s="173">
        <v>57</v>
      </c>
      <c r="L71" s="173">
        <v>42.75</v>
      </c>
      <c r="M71" s="173">
        <v>28.5</v>
      </c>
      <c r="N71" s="173">
        <v>14.25</v>
      </c>
      <c r="O71" s="273" t="s">
        <v>407</v>
      </c>
    </row>
    <row r="72" spans="1:15" x14ac:dyDescent="0.25">
      <c r="A72" s="181"/>
      <c r="B72" s="181"/>
      <c r="C72" s="171"/>
      <c r="D72" s="171"/>
      <c r="E72" s="171"/>
      <c r="F72" s="171"/>
      <c r="G72" s="171"/>
      <c r="H72" s="170"/>
      <c r="I72" s="170"/>
      <c r="J72" s="170"/>
      <c r="K72" s="170"/>
      <c r="L72" s="170"/>
      <c r="M72" s="170"/>
      <c r="N72" s="170"/>
      <c r="O72" s="107"/>
    </row>
    <row r="73" spans="1:15" x14ac:dyDescent="0.25">
      <c r="A73" s="117">
        <v>29001</v>
      </c>
      <c r="B73" s="116">
        <v>29500</v>
      </c>
      <c r="C73" s="174">
        <v>174</v>
      </c>
      <c r="D73" s="174">
        <v>159.5</v>
      </c>
      <c r="E73" s="174">
        <v>145</v>
      </c>
      <c r="F73" s="174">
        <v>130.5</v>
      </c>
      <c r="G73" s="174">
        <v>116</v>
      </c>
      <c r="H73" s="174">
        <v>101.5</v>
      </c>
      <c r="I73" s="173">
        <v>87</v>
      </c>
      <c r="J73" s="173">
        <v>72.5</v>
      </c>
      <c r="K73" s="173">
        <v>58</v>
      </c>
      <c r="L73" s="173">
        <v>43.5</v>
      </c>
      <c r="M73" s="173">
        <v>29</v>
      </c>
      <c r="N73" s="173">
        <v>14.5</v>
      </c>
      <c r="O73" s="107"/>
    </row>
    <row r="74" spans="1:15" x14ac:dyDescent="0.25">
      <c r="A74" s="117">
        <v>29501</v>
      </c>
      <c r="B74" s="116">
        <v>30000</v>
      </c>
      <c r="C74" s="174">
        <v>177</v>
      </c>
      <c r="D74" s="174">
        <v>162.25</v>
      </c>
      <c r="E74" s="174">
        <v>147.5</v>
      </c>
      <c r="F74" s="174">
        <v>132.75</v>
      </c>
      <c r="G74" s="174">
        <v>118</v>
      </c>
      <c r="H74" s="174">
        <v>103.25</v>
      </c>
      <c r="I74" s="173">
        <v>88.5</v>
      </c>
      <c r="J74" s="173">
        <v>73.75</v>
      </c>
      <c r="K74" s="173">
        <v>59</v>
      </c>
      <c r="L74" s="173">
        <v>44.25</v>
      </c>
      <c r="M74" s="173">
        <v>29.5</v>
      </c>
      <c r="N74" s="173">
        <v>14.75</v>
      </c>
    </row>
    <row r="75" spans="1:15" x14ac:dyDescent="0.25">
      <c r="A75" s="117">
        <v>30001</v>
      </c>
      <c r="B75" s="116">
        <v>30500</v>
      </c>
      <c r="C75" s="174">
        <v>180</v>
      </c>
      <c r="D75" s="174">
        <v>165</v>
      </c>
      <c r="E75" s="174">
        <v>150</v>
      </c>
      <c r="F75" s="174">
        <v>135</v>
      </c>
      <c r="G75" s="174">
        <v>120</v>
      </c>
      <c r="H75" s="174">
        <v>105</v>
      </c>
      <c r="I75" s="173">
        <v>90</v>
      </c>
      <c r="J75" s="173">
        <v>75</v>
      </c>
      <c r="K75" s="173">
        <v>60</v>
      </c>
      <c r="L75" s="173">
        <v>45</v>
      </c>
      <c r="M75" s="173">
        <v>30</v>
      </c>
      <c r="N75" s="173">
        <v>15</v>
      </c>
      <c r="O75" s="107"/>
    </row>
    <row r="76" spans="1:15" x14ac:dyDescent="0.25">
      <c r="A76" s="117">
        <v>30501</v>
      </c>
      <c r="B76" s="116">
        <v>31000</v>
      </c>
      <c r="C76" s="174">
        <v>183</v>
      </c>
      <c r="D76" s="174">
        <v>167.75</v>
      </c>
      <c r="E76" s="174">
        <v>152.5</v>
      </c>
      <c r="F76" s="174">
        <v>137.25</v>
      </c>
      <c r="G76" s="174">
        <v>122</v>
      </c>
      <c r="H76" s="174">
        <v>106.75</v>
      </c>
      <c r="I76" s="173">
        <v>91.5</v>
      </c>
      <c r="J76" s="173">
        <v>76.25</v>
      </c>
      <c r="K76" s="173">
        <v>61</v>
      </c>
      <c r="L76" s="173">
        <v>45.75</v>
      </c>
      <c r="M76" s="173">
        <v>30.5</v>
      </c>
      <c r="N76" s="173">
        <v>15.25</v>
      </c>
      <c r="O76" s="107"/>
    </row>
    <row r="77" spans="1:15" x14ac:dyDescent="0.25">
      <c r="A77" s="117">
        <v>31001</v>
      </c>
      <c r="B77" s="116">
        <v>31500</v>
      </c>
      <c r="C77" s="178">
        <v>186</v>
      </c>
      <c r="D77" s="174">
        <v>170.5</v>
      </c>
      <c r="E77" s="174">
        <v>155</v>
      </c>
      <c r="F77" s="174">
        <v>139.5</v>
      </c>
      <c r="G77" s="174">
        <v>124</v>
      </c>
      <c r="H77" s="174">
        <v>108.5</v>
      </c>
      <c r="I77" s="173">
        <v>93</v>
      </c>
      <c r="J77" s="173">
        <v>77.5</v>
      </c>
      <c r="K77" s="173">
        <v>62</v>
      </c>
      <c r="L77" s="173">
        <v>46.5</v>
      </c>
      <c r="M77" s="173">
        <v>31</v>
      </c>
      <c r="N77" s="173">
        <v>15.5</v>
      </c>
      <c r="O77" s="107"/>
    </row>
    <row r="78" spans="1:15" x14ac:dyDescent="0.25">
      <c r="A78" s="181"/>
      <c r="B78" s="181"/>
      <c r="C78" s="180"/>
      <c r="D78" s="171"/>
      <c r="E78" s="171"/>
      <c r="F78" s="171"/>
      <c r="G78" s="171"/>
      <c r="H78" s="171"/>
      <c r="I78" s="170"/>
      <c r="J78" s="170"/>
      <c r="K78" s="170"/>
      <c r="L78" s="170"/>
      <c r="M78" s="170"/>
      <c r="N78" s="170"/>
      <c r="O78" s="107"/>
    </row>
    <row r="79" spans="1:15" x14ac:dyDescent="0.25">
      <c r="A79" s="117">
        <v>31501</v>
      </c>
      <c r="B79" s="116">
        <v>32000</v>
      </c>
      <c r="C79" s="178">
        <v>189</v>
      </c>
      <c r="D79" s="174">
        <v>173.25</v>
      </c>
      <c r="E79" s="174">
        <v>157.5</v>
      </c>
      <c r="F79" s="174">
        <v>141.75</v>
      </c>
      <c r="G79" s="174">
        <v>126</v>
      </c>
      <c r="H79" s="174">
        <v>110.25</v>
      </c>
      <c r="I79" s="173">
        <v>94.5</v>
      </c>
      <c r="J79" s="173">
        <v>78.75</v>
      </c>
      <c r="K79" s="173">
        <v>63</v>
      </c>
      <c r="L79" s="173">
        <v>47.25</v>
      </c>
      <c r="M79" s="173">
        <v>31.5</v>
      </c>
      <c r="N79" s="173">
        <v>15.75</v>
      </c>
      <c r="O79" s="107"/>
    </row>
    <row r="80" spans="1:15" x14ac:dyDescent="0.25">
      <c r="A80" s="117">
        <v>32001</v>
      </c>
      <c r="B80" s="116">
        <v>32500</v>
      </c>
      <c r="C80" s="169">
        <v>192</v>
      </c>
      <c r="D80" s="169">
        <v>176</v>
      </c>
      <c r="E80" s="169">
        <v>180</v>
      </c>
      <c r="F80" s="169">
        <v>144</v>
      </c>
      <c r="G80" s="169">
        <v>128</v>
      </c>
      <c r="H80" s="169">
        <v>112</v>
      </c>
      <c r="I80" s="168">
        <v>96</v>
      </c>
      <c r="J80" s="168">
        <v>80</v>
      </c>
      <c r="K80" s="168">
        <v>64</v>
      </c>
      <c r="L80" s="168">
        <v>48</v>
      </c>
      <c r="M80" s="168">
        <v>32</v>
      </c>
      <c r="N80" s="168">
        <v>16</v>
      </c>
    </row>
    <row r="81" spans="1:15" x14ac:dyDescent="0.25">
      <c r="A81" s="117">
        <v>32501</v>
      </c>
      <c r="B81" s="116">
        <v>33000</v>
      </c>
      <c r="C81" s="169">
        <v>195</v>
      </c>
      <c r="D81" s="169">
        <v>178.75</v>
      </c>
      <c r="E81" s="169">
        <v>162.5</v>
      </c>
      <c r="F81" s="169">
        <v>146.25</v>
      </c>
      <c r="G81" s="169">
        <v>130</v>
      </c>
      <c r="H81" s="169">
        <v>113.75</v>
      </c>
      <c r="I81" s="168">
        <v>97.5</v>
      </c>
      <c r="J81" s="168">
        <v>81.25</v>
      </c>
      <c r="K81" s="168">
        <v>65</v>
      </c>
      <c r="L81" s="168">
        <v>48.75</v>
      </c>
      <c r="M81" s="168">
        <v>32.5</v>
      </c>
      <c r="N81" s="168">
        <v>16.25</v>
      </c>
      <c r="O81" s="107"/>
    </row>
    <row r="82" spans="1:15" x14ac:dyDescent="0.25">
      <c r="A82" s="117">
        <v>33001</v>
      </c>
      <c r="B82" s="116">
        <v>33500</v>
      </c>
      <c r="C82" s="169">
        <v>198</v>
      </c>
      <c r="D82" s="169">
        <v>181.5</v>
      </c>
      <c r="E82" s="169">
        <v>165</v>
      </c>
      <c r="F82" s="169">
        <v>148.5</v>
      </c>
      <c r="G82" s="169">
        <v>132</v>
      </c>
      <c r="H82" s="169">
        <v>115.5</v>
      </c>
      <c r="I82" s="168">
        <v>99</v>
      </c>
      <c r="J82" s="168">
        <v>82.5</v>
      </c>
      <c r="K82" s="168">
        <v>66</v>
      </c>
      <c r="L82" s="168">
        <v>49.5</v>
      </c>
      <c r="M82" s="168">
        <v>33</v>
      </c>
      <c r="N82" s="168">
        <v>16.5</v>
      </c>
      <c r="O82" s="107"/>
    </row>
    <row r="83" spans="1:15" x14ac:dyDescent="0.25">
      <c r="A83" s="117">
        <v>33501</v>
      </c>
      <c r="B83" s="116">
        <v>34000</v>
      </c>
      <c r="C83" s="169">
        <v>201</v>
      </c>
      <c r="D83" s="169">
        <v>184.25</v>
      </c>
      <c r="E83" s="169">
        <v>167.5</v>
      </c>
      <c r="F83" s="169">
        <v>150.75</v>
      </c>
      <c r="G83" s="169">
        <v>134</v>
      </c>
      <c r="H83" s="169">
        <v>117.25</v>
      </c>
      <c r="I83" s="169">
        <v>100.5</v>
      </c>
      <c r="J83" s="168">
        <v>83.75</v>
      </c>
      <c r="K83" s="168">
        <v>67</v>
      </c>
      <c r="L83" s="168">
        <v>50.25</v>
      </c>
      <c r="M83" s="168">
        <v>33.5</v>
      </c>
      <c r="N83" s="168">
        <v>16.75</v>
      </c>
      <c r="O83" s="107"/>
    </row>
    <row r="84" spans="1:15" x14ac:dyDescent="0.25">
      <c r="A84" s="181"/>
      <c r="B84" s="181"/>
      <c r="C84" s="180"/>
      <c r="D84" s="180"/>
      <c r="E84" s="180"/>
      <c r="F84" s="180"/>
      <c r="G84" s="180"/>
      <c r="H84" s="180"/>
      <c r="I84" s="180"/>
      <c r="J84" s="179"/>
      <c r="K84" s="179"/>
      <c r="L84" s="179"/>
      <c r="M84" s="179"/>
      <c r="N84" s="179"/>
      <c r="O84" s="107"/>
    </row>
    <row r="85" spans="1:15" x14ac:dyDescent="0.25">
      <c r="A85" s="176">
        <v>34001</v>
      </c>
      <c r="B85" s="175">
        <v>34500</v>
      </c>
      <c r="C85" s="178">
        <v>204</v>
      </c>
      <c r="D85" s="178">
        <v>187</v>
      </c>
      <c r="E85" s="178">
        <v>170</v>
      </c>
      <c r="F85" s="178">
        <v>153</v>
      </c>
      <c r="G85" s="178">
        <v>136</v>
      </c>
      <c r="H85" s="178">
        <v>119</v>
      </c>
      <c r="I85" s="178">
        <v>102</v>
      </c>
      <c r="J85" s="177">
        <v>85</v>
      </c>
      <c r="K85" s="177">
        <v>68</v>
      </c>
      <c r="L85" s="177">
        <v>51</v>
      </c>
      <c r="M85" s="177">
        <v>34</v>
      </c>
      <c r="N85" s="177">
        <v>17</v>
      </c>
      <c r="O85" s="107"/>
    </row>
    <row r="86" spans="1:15" x14ac:dyDescent="0.25">
      <c r="A86" s="176">
        <v>34501</v>
      </c>
      <c r="B86" s="175">
        <v>35000</v>
      </c>
      <c r="C86" s="174">
        <v>207</v>
      </c>
      <c r="D86" s="174">
        <v>189.75</v>
      </c>
      <c r="E86" s="174">
        <v>172.5</v>
      </c>
      <c r="F86" s="174">
        <v>155.25</v>
      </c>
      <c r="G86" s="174">
        <v>138</v>
      </c>
      <c r="H86" s="174">
        <v>120.75</v>
      </c>
      <c r="I86" s="174">
        <v>103.5</v>
      </c>
      <c r="J86" s="173">
        <v>86.25</v>
      </c>
      <c r="K86" s="173">
        <v>69</v>
      </c>
      <c r="L86" s="173">
        <v>51.75</v>
      </c>
      <c r="M86" s="173">
        <v>34.5</v>
      </c>
      <c r="N86" s="173">
        <v>17.25</v>
      </c>
      <c r="O86" s="107"/>
    </row>
    <row r="87" spans="1:15" x14ac:dyDescent="0.25">
      <c r="A87" s="176">
        <v>35001</v>
      </c>
      <c r="B87" s="175">
        <v>35500</v>
      </c>
      <c r="C87" s="174">
        <v>210</v>
      </c>
      <c r="D87" s="174">
        <v>192.5</v>
      </c>
      <c r="E87" s="174">
        <v>175</v>
      </c>
      <c r="F87" s="174">
        <v>157.5</v>
      </c>
      <c r="G87" s="174">
        <v>140</v>
      </c>
      <c r="H87" s="174">
        <v>122.5</v>
      </c>
      <c r="I87" s="174">
        <v>105</v>
      </c>
      <c r="J87" s="173">
        <v>87.5</v>
      </c>
      <c r="K87" s="173">
        <v>70</v>
      </c>
      <c r="L87" s="173">
        <v>52.5</v>
      </c>
      <c r="M87" s="173">
        <v>35</v>
      </c>
      <c r="N87" s="173">
        <v>17.5</v>
      </c>
      <c r="O87" s="107"/>
    </row>
    <row r="88" spans="1:15" x14ac:dyDescent="0.25">
      <c r="A88" s="117">
        <v>35501</v>
      </c>
      <c r="B88" s="116">
        <v>36000</v>
      </c>
      <c r="C88" s="174">
        <v>213</v>
      </c>
      <c r="D88" s="174">
        <v>195.25</v>
      </c>
      <c r="E88" s="174">
        <v>177.5</v>
      </c>
      <c r="F88" s="174">
        <v>159.75</v>
      </c>
      <c r="G88" s="174">
        <v>142</v>
      </c>
      <c r="H88" s="174">
        <v>124.25</v>
      </c>
      <c r="I88" s="174">
        <v>106.5</v>
      </c>
      <c r="J88" s="173">
        <v>88.75</v>
      </c>
      <c r="K88" s="173">
        <v>71</v>
      </c>
      <c r="L88" s="173">
        <v>53.25</v>
      </c>
      <c r="M88" s="173">
        <v>35.5</v>
      </c>
      <c r="N88" s="173">
        <v>17.75</v>
      </c>
    </row>
    <row r="89" spans="1:15" x14ac:dyDescent="0.25">
      <c r="A89" s="117">
        <v>36001</v>
      </c>
      <c r="B89" s="116">
        <v>36500</v>
      </c>
      <c r="C89" s="174">
        <v>216</v>
      </c>
      <c r="D89" s="174">
        <v>198</v>
      </c>
      <c r="E89" s="174">
        <v>180</v>
      </c>
      <c r="F89" s="174">
        <v>162</v>
      </c>
      <c r="G89" s="174">
        <v>144</v>
      </c>
      <c r="H89" s="174">
        <v>126</v>
      </c>
      <c r="I89" s="174">
        <v>108</v>
      </c>
      <c r="J89" s="173">
        <v>90</v>
      </c>
      <c r="K89" s="173">
        <v>72</v>
      </c>
      <c r="L89" s="173">
        <v>54</v>
      </c>
      <c r="M89" s="173">
        <v>36</v>
      </c>
      <c r="N89" s="173">
        <v>18</v>
      </c>
      <c r="O89" s="111"/>
    </row>
    <row r="90" spans="1:15" ht="13.2" thickBot="1" x14ac:dyDescent="0.3">
      <c r="A90" s="117"/>
      <c r="B90" s="172"/>
      <c r="C90" s="171"/>
      <c r="D90" s="171"/>
      <c r="E90" s="171"/>
      <c r="F90" s="180"/>
      <c r="G90" s="171"/>
      <c r="H90" s="171"/>
      <c r="I90" s="171"/>
      <c r="J90" s="170"/>
      <c r="K90" s="170"/>
      <c r="L90" s="170"/>
      <c r="M90" s="170"/>
      <c r="N90" s="170"/>
      <c r="O90" s="111"/>
    </row>
    <row r="91" spans="1:15" ht="13.2" thickBot="1" x14ac:dyDescent="0.3">
      <c r="A91" s="117">
        <v>36501</v>
      </c>
      <c r="B91" s="116">
        <v>37000</v>
      </c>
      <c r="C91" s="174">
        <v>219</v>
      </c>
      <c r="D91" s="174">
        <v>200.75</v>
      </c>
      <c r="E91" s="270">
        <v>182.5</v>
      </c>
      <c r="F91" s="285">
        <v>164.25</v>
      </c>
      <c r="G91" s="174">
        <v>146</v>
      </c>
      <c r="H91" s="174">
        <v>127.75</v>
      </c>
      <c r="I91" s="174">
        <v>109.5</v>
      </c>
      <c r="J91" s="173">
        <v>91.25</v>
      </c>
      <c r="K91" s="173">
        <v>73</v>
      </c>
      <c r="L91" s="173">
        <v>54.75</v>
      </c>
      <c r="M91" s="173">
        <v>36.5</v>
      </c>
      <c r="N91" s="173">
        <v>18.25</v>
      </c>
      <c r="O91" s="324">
        <v>18.25</v>
      </c>
    </row>
    <row r="92" spans="1:15" x14ac:dyDescent="0.25">
      <c r="A92" s="117">
        <v>37001</v>
      </c>
      <c r="B92" s="116">
        <v>37500</v>
      </c>
      <c r="C92" s="169">
        <v>222</v>
      </c>
      <c r="D92" s="169">
        <v>203.5</v>
      </c>
      <c r="E92" s="169">
        <v>185</v>
      </c>
      <c r="F92" s="272">
        <v>166.5</v>
      </c>
      <c r="G92" s="169">
        <v>148</v>
      </c>
      <c r="H92" s="169">
        <v>129.5</v>
      </c>
      <c r="I92" s="169">
        <v>111</v>
      </c>
      <c r="J92" s="168">
        <v>92.5</v>
      </c>
      <c r="K92" s="168">
        <v>74</v>
      </c>
      <c r="L92" s="168">
        <v>55.5</v>
      </c>
      <c r="M92" s="168">
        <v>37</v>
      </c>
      <c r="N92" s="168">
        <v>18.5</v>
      </c>
      <c r="O92" s="324">
        <v>18.5</v>
      </c>
    </row>
    <row r="93" spans="1:15" x14ac:dyDescent="0.25">
      <c r="A93" s="117">
        <v>37501</v>
      </c>
      <c r="B93" s="116">
        <v>38000</v>
      </c>
      <c r="C93" s="169">
        <v>225</v>
      </c>
      <c r="D93" s="169">
        <v>206.25</v>
      </c>
      <c r="E93" s="169">
        <v>187.5</v>
      </c>
      <c r="F93" s="169">
        <v>168.75</v>
      </c>
      <c r="G93" s="169">
        <v>150</v>
      </c>
      <c r="H93" s="169">
        <v>131.25</v>
      </c>
      <c r="I93" s="169">
        <v>112.5</v>
      </c>
      <c r="J93" s="168">
        <v>93.75</v>
      </c>
      <c r="K93" s="168">
        <v>75</v>
      </c>
      <c r="L93" s="168">
        <v>56.25</v>
      </c>
      <c r="M93" s="168">
        <v>37.5</v>
      </c>
      <c r="N93" s="168">
        <v>18.75</v>
      </c>
      <c r="O93" s="324">
        <v>18.75</v>
      </c>
    </row>
    <row r="94" spans="1:15" x14ac:dyDescent="0.25">
      <c r="A94" s="117">
        <v>38001</v>
      </c>
      <c r="B94" s="116">
        <v>38500</v>
      </c>
      <c r="C94" s="169">
        <v>228</v>
      </c>
      <c r="D94" s="169">
        <v>209</v>
      </c>
      <c r="E94" s="169">
        <v>190</v>
      </c>
      <c r="F94" s="169">
        <v>171</v>
      </c>
      <c r="G94" s="169">
        <v>152</v>
      </c>
      <c r="H94" s="169">
        <v>133</v>
      </c>
      <c r="I94" s="169">
        <v>114</v>
      </c>
      <c r="J94" s="168">
        <v>95</v>
      </c>
      <c r="K94" s="168">
        <v>76</v>
      </c>
      <c r="L94" s="168">
        <v>57</v>
      </c>
      <c r="M94" s="168">
        <v>38</v>
      </c>
      <c r="N94" s="168">
        <v>19</v>
      </c>
      <c r="O94" s="324">
        <v>19</v>
      </c>
    </row>
    <row r="95" spans="1:15" x14ac:dyDescent="0.25">
      <c r="A95" s="117">
        <v>38501</v>
      </c>
      <c r="B95" s="116">
        <v>39000</v>
      </c>
      <c r="C95" s="169">
        <v>231</v>
      </c>
      <c r="D95" s="169">
        <v>211.75</v>
      </c>
      <c r="E95" s="169">
        <v>192.5</v>
      </c>
      <c r="F95" s="169">
        <v>173.25</v>
      </c>
      <c r="G95" s="169">
        <v>154</v>
      </c>
      <c r="H95" s="169">
        <v>134.75</v>
      </c>
      <c r="I95" s="169">
        <v>115.5</v>
      </c>
      <c r="J95" s="168">
        <v>96.25</v>
      </c>
      <c r="K95" s="168">
        <v>77</v>
      </c>
      <c r="L95" s="168">
        <v>57.75</v>
      </c>
      <c r="M95" s="168">
        <v>38.5</v>
      </c>
      <c r="N95" s="168">
        <v>19.25</v>
      </c>
      <c r="O95" s="324">
        <v>19.25</v>
      </c>
    </row>
    <row r="96" spans="1:15" x14ac:dyDescent="0.25">
      <c r="A96" s="117"/>
      <c r="B96" s="172"/>
      <c r="C96" s="171"/>
      <c r="D96" s="171"/>
      <c r="E96" s="171"/>
      <c r="F96" s="171"/>
      <c r="G96" s="171"/>
      <c r="H96" s="171"/>
      <c r="I96" s="171"/>
      <c r="J96" s="170"/>
      <c r="K96" s="170"/>
      <c r="L96" s="170"/>
      <c r="M96" s="170"/>
      <c r="N96" s="170"/>
      <c r="O96" s="107"/>
    </row>
    <row r="97" spans="1:15" x14ac:dyDescent="0.25">
      <c r="A97" s="117">
        <v>39001</v>
      </c>
      <c r="B97" s="116">
        <v>39500</v>
      </c>
      <c r="C97" s="169">
        <v>234</v>
      </c>
      <c r="D97" s="169">
        <v>214.5</v>
      </c>
      <c r="E97" s="169">
        <v>195</v>
      </c>
      <c r="F97" s="169">
        <v>175.5</v>
      </c>
      <c r="G97" s="169">
        <v>156</v>
      </c>
      <c r="H97" s="169">
        <v>136.5</v>
      </c>
      <c r="I97" s="169">
        <v>117</v>
      </c>
      <c r="J97" s="168">
        <v>97.5</v>
      </c>
      <c r="K97" s="168">
        <v>78</v>
      </c>
      <c r="L97" s="168">
        <v>58.5</v>
      </c>
      <c r="M97" s="168">
        <v>39</v>
      </c>
      <c r="N97" s="168">
        <v>19.5</v>
      </c>
      <c r="O97" s="107"/>
    </row>
    <row r="98" spans="1:15" x14ac:dyDescent="0.25">
      <c r="A98" s="117">
        <v>39501</v>
      </c>
      <c r="B98" s="116">
        <v>40000</v>
      </c>
      <c r="C98" s="169">
        <v>237</v>
      </c>
      <c r="D98" s="169">
        <v>217.25</v>
      </c>
      <c r="E98" s="169">
        <v>197.5</v>
      </c>
      <c r="F98" s="169">
        <v>177.75</v>
      </c>
      <c r="G98" s="169">
        <v>158</v>
      </c>
      <c r="H98" s="169">
        <v>138.25</v>
      </c>
      <c r="I98" s="169">
        <v>118.5</v>
      </c>
      <c r="J98" s="168">
        <v>98.75</v>
      </c>
      <c r="K98" s="168">
        <v>79</v>
      </c>
      <c r="L98" s="168">
        <v>59.25</v>
      </c>
      <c r="M98" s="168">
        <v>39.5</v>
      </c>
      <c r="N98" s="168">
        <v>19.75</v>
      </c>
      <c r="O98" s="111"/>
    </row>
    <row r="99" spans="1:15" x14ac:dyDescent="0.25">
      <c r="A99" s="117">
        <v>40001</v>
      </c>
      <c r="B99" s="116">
        <v>40500</v>
      </c>
      <c r="C99" s="169">
        <v>240</v>
      </c>
      <c r="D99" s="169">
        <v>220</v>
      </c>
      <c r="E99" s="169">
        <v>200</v>
      </c>
      <c r="F99" s="169">
        <v>180</v>
      </c>
      <c r="G99" s="169">
        <v>160</v>
      </c>
      <c r="H99" s="169">
        <v>140</v>
      </c>
      <c r="I99" s="169">
        <v>120</v>
      </c>
      <c r="J99" s="169">
        <v>100</v>
      </c>
      <c r="K99" s="168">
        <v>80</v>
      </c>
      <c r="L99" s="168">
        <v>60</v>
      </c>
      <c r="M99" s="168">
        <v>40</v>
      </c>
      <c r="N99" s="168">
        <v>20</v>
      </c>
      <c r="O99" s="111"/>
    </row>
    <row r="100" spans="1:15" x14ac:dyDescent="0.25">
      <c r="A100" s="117">
        <v>40501</v>
      </c>
      <c r="B100" s="116">
        <v>41000</v>
      </c>
      <c r="C100" s="169">
        <v>243</v>
      </c>
      <c r="D100" s="169">
        <v>222.75</v>
      </c>
      <c r="E100" s="169">
        <v>202.5</v>
      </c>
      <c r="F100" s="169">
        <v>182.25</v>
      </c>
      <c r="G100" s="169">
        <v>162</v>
      </c>
      <c r="H100" s="169">
        <v>141.75</v>
      </c>
      <c r="I100" s="169">
        <v>121.5</v>
      </c>
      <c r="J100" s="169">
        <v>101.25</v>
      </c>
      <c r="K100" s="168">
        <v>81</v>
      </c>
      <c r="L100" s="168">
        <v>60.75</v>
      </c>
      <c r="M100" s="168">
        <v>40.5</v>
      </c>
      <c r="N100" s="168">
        <v>20.25</v>
      </c>
      <c r="O100" s="107"/>
    </row>
    <row r="101" spans="1:15" x14ac:dyDescent="0.25">
      <c r="A101" s="117">
        <v>41001</v>
      </c>
      <c r="B101" s="116">
        <v>41500</v>
      </c>
      <c r="C101" s="169">
        <v>246</v>
      </c>
      <c r="D101" s="169">
        <v>225.5</v>
      </c>
      <c r="E101" s="169">
        <v>205</v>
      </c>
      <c r="F101" s="169">
        <v>184.5</v>
      </c>
      <c r="G101" s="169">
        <v>164</v>
      </c>
      <c r="H101" s="169">
        <v>143.5</v>
      </c>
      <c r="I101" s="169">
        <v>123</v>
      </c>
      <c r="J101" s="169">
        <v>102.5</v>
      </c>
      <c r="K101" s="168">
        <v>82</v>
      </c>
      <c r="L101" s="168">
        <v>61.5</v>
      </c>
      <c r="M101" s="168">
        <v>41</v>
      </c>
      <c r="N101" s="168">
        <v>20.5</v>
      </c>
      <c r="O101" s="107"/>
    </row>
    <row r="102" spans="1:15" x14ac:dyDescent="0.25">
      <c r="A102" s="117">
        <v>41501</v>
      </c>
      <c r="B102" s="116">
        <v>42000</v>
      </c>
      <c r="C102" s="169">
        <v>249</v>
      </c>
      <c r="D102" s="169">
        <v>228.25</v>
      </c>
      <c r="E102" s="169">
        <v>207.5</v>
      </c>
      <c r="F102" s="169">
        <v>186.75</v>
      </c>
      <c r="G102" s="169">
        <v>166</v>
      </c>
      <c r="H102" s="169">
        <v>145.25</v>
      </c>
      <c r="I102" s="169">
        <v>124.5</v>
      </c>
      <c r="J102" s="169">
        <v>103.75</v>
      </c>
      <c r="K102" s="168">
        <v>83</v>
      </c>
      <c r="L102" s="168">
        <v>62.25</v>
      </c>
      <c r="M102" s="168">
        <v>41.5</v>
      </c>
      <c r="N102" s="168">
        <v>20.75</v>
      </c>
      <c r="O102" s="107"/>
    </row>
    <row r="103" spans="1:15" x14ac:dyDescent="0.25">
      <c r="C103" s="167"/>
      <c r="D103" s="167"/>
      <c r="E103" s="167"/>
      <c r="F103" s="167"/>
      <c r="G103" s="167"/>
      <c r="H103" s="167"/>
      <c r="I103" s="167"/>
      <c r="J103" s="167"/>
      <c r="K103" s="167"/>
      <c r="L103" s="167"/>
      <c r="M103" s="167"/>
      <c r="N103" s="167"/>
    </row>
    <row r="104" spans="1:15" x14ac:dyDescent="0.25">
      <c r="A104" s="146">
        <v>42001</v>
      </c>
      <c r="B104" s="145">
        <v>42500</v>
      </c>
      <c r="C104" s="147">
        <v>252</v>
      </c>
      <c r="D104" s="147">
        <v>231</v>
      </c>
      <c r="E104" s="147">
        <v>210</v>
      </c>
      <c r="F104" s="147">
        <v>189</v>
      </c>
      <c r="G104" s="147">
        <v>168</v>
      </c>
      <c r="H104" s="147">
        <v>147</v>
      </c>
      <c r="I104" s="147">
        <v>126</v>
      </c>
      <c r="J104" s="147">
        <v>105</v>
      </c>
      <c r="K104" s="147">
        <v>84</v>
      </c>
      <c r="L104" s="147">
        <v>63</v>
      </c>
      <c r="M104" s="147">
        <v>42</v>
      </c>
      <c r="N104" s="147">
        <v>21</v>
      </c>
    </row>
    <row r="105" spans="1:15" x14ac:dyDescent="0.25">
      <c r="A105" s="146">
        <v>42501</v>
      </c>
      <c r="B105" s="145">
        <v>43000</v>
      </c>
      <c r="C105" s="147">
        <v>255</v>
      </c>
      <c r="D105" s="147">
        <v>233.75</v>
      </c>
      <c r="E105" s="147">
        <v>212.5</v>
      </c>
      <c r="F105" s="147">
        <v>191.25</v>
      </c>
      <c r="G105" s="147">
        <v>170</v>
      </c>
      <c r="H105" s="147">
        <v>148.75</v>
      </c>
      <c r="I105" s="147">
        <v>127.5</v>
      </c>
      <c r="J105" s="147">
        <v>106.25</v>
      </c>
      <c r="K105" s="147">
        <v>85</v>
      </c>
      <c r="L105" s="147">
        <v>63.75</v>
      </c>
      <c r="M105" s="147">
        <v>42.5</v>
      </c>
      <c r="N105" s="147">
        <v>21.25</v>
      </c>
    </row>
    <row r="106" spans="1:15" x14ac:dyDescent="0.25">
      <c r="A106" s="146">
        <v>43001</v>
      </c>
      <c r="B106" s="145">
        <v>43500</v>
      </c>
      <c r="C106" s="147">
        <v>258</v>
      </c>
      <c r="D106" s="147">
        <v>236.5</v>
      </c>
      <c r="E106" s="147">
        <v>215</v>
      </c>
      <c r="F106" s="147">
        <v>193.5</v>
      </c>
      <c r="G106" s="147">
        <v>172</v>
      </c>
      <c r="H106" s="147">
        <v>150.5</v>
      </c>
      <c r="I106" s="147">
        <v>129</v>
      </c>
      <c r="J106" s="147">
        <v>107.5</v>
      </c>
      <c r="K106" s="147">
        <v>86</v>
      </c>
      <c r="L106" s="147">
        <v>64.5</v>
      </c>
      <c r="M106" s="147">
        <v>43</v>
      </c>
      <c r="N106" s="147">
        <v>21.5</v>
      </c>
    </row>
    <row r="107" spans="1:15" x14ac:dyDescent="0.25">
      <c r="A107" s="146">
        <v>43501</v>
      </c>
      <c r="B107" s="145">
        <v>44000</v>
      </c>
      <c r="C107" s="147">
        <v>261</v>
      </c>
      <c r="D107" s="147">
        <v>239.25</v>
      </c>
      <c r="E107" s="147">
        <v>217.5</v>
      </c>
      <c r="F107" s="147">
        <v>195.75</v>
      </c>
      <c r="G107" s="147">
        <v>174</v>
      </c>
      <c r="H107" s="147">
        <v>152.25</v>
      </c>
      <c r="I107" s="147">
        <v>130.5</v>
      </c>
      <c r="J107" s="147">
        <v>108.75</v>
      </c>
      <c r="K107" s="147">
        <v>87</v>
      </c>
      <c r="L107" s="147">
        <v>65.25</v>
      </c>
      <c r="M107" s="147">
        <v>43.5</v>
      </c>
      <c r="N107" s="147">
        <v>21.75</v>
      </c>
    </row>
    <row r="108" spans="1:15" x14ac:dyDescent="0.25">
      <c r="A108" s="166"/>
      <c r="B108" s="165"/>
      <c r="C108" s="164"/>
      <c r="D108" s="163"/>
      <c r="E108" s="163"/>
      <c r="F108" s="163"/>
      <c r="G108" s="163"/>
      <c r="H108" s="163"/>
      <c r="I108" s="163"/>
      <c r="J108" s="163"/>
      <c r="K108" s="163"/>
      <c r="L108" s="163"/>
      <c r="M108" s="163"/>
      <c r="N108" s="163"/>
    </row>
    <row r="109" spans="1:15" x14ac:dyDescent="0.25">
      <c r="A109" s="146">
        <v>44001</v>
      </c>
      <c r="B109" s="162">
        <v>44500</v>
      </c>
      <c r="C109" s="148">
        <v>264</v>
      </c>
      <c r="D109" s="147">
        <v>242</v>
      </c>
      <c r="E109" s="147">
        <v>220</v>
      </c>
      <c r="F109" s="147">
        <v>198</v>
      </c>
      <c r="G109" s="147">
        <v>176</v>
      </c>
      <c r="H109" s="147">
        <v>154</v>
      </c>
      <c r="I109" s="147">
        <v>132</v>
      </c>
      <c r="J109" s="147">
        <v>110</v>
      </c>
      <c r="K109" s="147">
        <v>88</v>
      </c>
      <c r="L109" s="147">
        <v>66</v>
      </c>
      <c r="M109" s="147">
        <v>44</v>
      </c>
      <c r="N109" s="147">
        <v>22</v>
      </c>
    </row>
    <row r="110" spans="1:15" x14ac:dyDescent="0.25">
      <c r="A110" s="146">
        <v>44501</v>
      </c>
      <c r="B110" s="145">
        <v>45000</v>
      </c>
      <c r="C110" s="148">
        <v>267</v>
      </c>
      <c r="D110" s="147">
        <v>244.75</v>
      </c>
      <c r="E110" s="147">
        <v>222.5</v>
      </c>
      <c r="F110" s="147">
        <v>200.25</v>
      </c>
      <c r="G110" s="147">
        <v>178</v>
      </c>
      <c r="H110" s="147">
        <v>155.75</v>
      </c>
      <c r="I110" s="147">
        <v>133.5</v>
      </c>
      <c r="J110" s="147">
        <v>111.25</v>
      </c>
      <c r="K110" s="147">
        <v>89</v>
      </c>
      <c r="L110" s="147">
        <v>66.75</v>
      </c>
      <c r="M110" s="147">
        <v>44.5</v>
      </c>
      <c r="N110" s="147">
        <v>22.25</v>
      </c>
    </row>
    <row r="111" spans="1:15" x14ac:dyDescent="0.25">
      <c r="A111" s="146">
        <v>45001</v>
      </c>
      <c r="B111" s="145">
        <v>45500</v>
      </c>
      <c r="C111" s="148">
        <v>270</v>
      </c>
      <c r="D111" s="147">
        <v>247.5</v>
      </c>
      <c r="E111" s="147">
        <v>225</v>
      </c>
      <c r="F111" s="147">
        <v>202.5</v>
      </c>
      <c r="G111" s="147">
        <v>180</v>
      </c>
      <c r="H111" s="147">
        <v>157.5</v>
      </c>
      <c r="I111" s="147">
        <v>135</v>
      </c>
      <c r="J111" s="147">
        <v>112.5</v>
      </c>
      <c r="K111" s="147">
        <v>90</v>
      </c>
      <c r="L111" s="147">
        <v>67.5</v>
      </c>
      <c r="M111" s="147">
        <v>45</v>
      </c>
      <c r="N111" s="147">
        <v>22.5</v>
      </c>
    </row>
    <row r="112" spans="1:15" x14ac:dyDescent="0.25">
      <c r="A112" s="146">
        <v>45501</v>
      </c>
      <c r="B112" s="145">
        <v>46000</v>
      </c>
      <c r="C112" s="148">
        <v>273</v>
      </c>
      <c r="D112" s="147">
        <v>250.25</v>
      </c>
      <c r="E112" s="147">
        <v>227.5</v>
      </c>
      <c r="F112" s="147">
        <v>204.75</v>
      </c>
      <c r="G112" s="147">
        <v>182</v>
      </c>
      <c r="H112" s="147">
        <v>159.25</v>
      </c>
      <c r="I112" s="147">
        <v>136.5</v>
      </c>
      <c r="J112" s="147">
        <v>113.75</v>
      </c>
      <c r="K112" s="147">
        <v>91</v>
      </c>
      <c r="L112" s="147">
        <v>68.25</v>
      </c>
      <c r="M112" s="147">
        <v>45.5</v>
      </c>
      <c r="N112" s="147">
        <v>22.75</v>
      </c>
    </row>
    <row r="113" spans="1:14" x14ac:dyDescent="0.25">
      <c r="A113" s="156">
        <v>46001</v>
      </c>
      <c r="B113" s="161">
        <v>46500</v>
      </c>
      <c r="C113" s="147">
        <v>276</v>
      </c>
      <c r="D113" s="147">
        <v>253</v>
      </c>
      <c r="E113" s="147">
        <v>230</v>
      </c>
      <c r="F113" s="147">
        <v>207</v>
      </c>
      <c r="G113" s="147">
        <v>184</v>
      </c>
      <c r="H113" s="147">
        <v>161</v>
      </c>
      <c r="I113" s="147">
        <v>138</v>
      </c>
      <c r="J113" s="147">
        <v>115</v>
      </c>
      <c r="K113" s="147">
        <v>92</v>
      </c>
      <c r="L113" s="147">
        <v>69</v>
      </c>
      <c r="M113" s="147">
        <v>46</v>
      </c>
      <c r="N113" s="147">
        <v>23</v>
      </c>
    </row>
    <row r="114" spans="1:14" ht="14.4" x14ac:dyDescent="0.3">
      <c r="A114" s="160"/>
      <c r="B114" s="159"/>
      <c r="C114" s="158"/>
      <c r="D114" s="158"/>
      <c r="E114" s="158"/>
      <c r="F114" s="158"/>
      <c r="G114" s="158"/>
      <c r="H114" s="158"/>
      <c r="I114" s="158"/>
      <c r="J114" s="158"/>
      <c r="K114" s="158"/>
      <c r="L114" s="158"/>
      <c r="M114" s="158"/>
      <c r="N114" s="158"/>
    </row>
    <row r="115" spans="1:14" x14ac:dyDescent="0.25">
      <c r="A115" s="146">
        <v>46501</v>
      </c>
      <c r="B115" s="157">
        <v>47000</v>
      </c>
      <c r="C115" s="147">
        <v>279</v>
      </c>
      <c r="D115" s="147">
        <v>255.75</v>
      </c>
      <c r="E115" s="147">
        <v>232.5</v>
      </c>
      <c r="F115" s="147">
        <v>209.25</v>
      </c>
      <c r="G115" s="147">
        <v>186</v>
      </c>
      <c r="H115" s="147">
        <v>162.75</v>
      </c>
      <c r="I115" s="147">
        <v>139.5</v>
      </c>
      <c r="J115" s="147">
        <v>116.25</v>
      </c>
      <c r="K115" s="147">
        <v>93</v>
      </c>
      <c r="L115" s="147">
        <v>69.75</v>
      </c>
      <c r="M115" s="147">
        <v>46.5</v>
      </c>
      <c r="N115" s="147">
        <v>23.25</v>
      </c>
    </row>
    <row r="116" spans="1:14" x14ac:dyDescent="0.25">
      <c r="A116" s="146">
        <v>47001</v>
      </c>
      <c r="B116" s="145">
        <v>47500</v>
      </c>
      <c r="C116" s="148">
        <v>282</v>
      </c>
      <c r="D116" s="147">
        <v>258.5</v>
      </c>
      <c r="E116" s="147">
        <v>235</v>
      </c>
      <c r="F116" s="147">
        <v>211.5</v>
      </c>
      <c r="G116" s="147">
        <v>188</v>
      </c>
      <c r="H116" s="147">
        <v>164.5</v>
      </c>
      <c r="I116" s="147">
        <v>141</v>
      </c>
      <c r="J116" s="147">
        <v>117.5</v>
      </c>
      <c r="K116" s="147">
        <v>94</v>
      </c>
      <c r="L116" s="147">
        <v>70.5</v>
      </c>
      <c r="M116" s="147">
        <v>47</v>
      </c>
      <c r="N116" s="147">
        <v>23.5</v>
      </c>
    </row>
    <row r="117" spans="1:14" x14ac:dyDescent="0.25">
      <c r="A117" s="146">
        <v>47501</v>
      </c>
      <c r="B117" s="145">
        <v>48000</v>
      </c>
      <c r="C117" s="148">
        <v>285</v>
      </c>
      <c r="D117" s="147">
        <v>261.25</v>
      </c>
      <c r="E117" s="147">
        <v>237.5</v>
      </c>
      <c r="F117" s="147">
        <v>213.75</v>
      </c>
      <c r="G117" s="147">
        <v>190</v>
      </c>
      <c r="H117" s="147">
        <v>166.25</v>
      </c>
      <c r="I117" s="147">
        <v>142.5</v>
      </c>
      <c r="J117" s="147">
        <v>118.75</v>
      </c>
      <c r="K117" s="147">
        <v>95</v>
      </c>
      <c r="L117" s="147">
        <v>71.25</v>
      </c>
      <c r="M117" s="147">
        <v>47.5</v>
      </c>
      <c r="N117" s="147">
        <v>23.75</v>
      </c>
    </row>
    <row r="118" spans="1:14" x14ac:dyDescent="0.25">
      <c r="A118" s="146">
        <v>48001</v>
      </c>
      <c r="B118" s="145">
        <v>48500</v>
      </c>
      <c r="C118" s="148">
        <v>288</v>
      </c>
      <c r="D118" s="147">
        <v>264</v>
      </c>
      <c r="E118" s="147">
        <v>240</v>
      </c>
      <c r="F118" s="147">
        <v>216</v>
      </c>
      <c r="G118" s="147">
        <v>192</v>
      </c>
      <c r="H118" s="147">
        <v>168</v>
      </c>
      <c r="I118" s="147">
        <v>144</v>
      </c>
      <c r="J118" s="147">
        <v>120</v>
      </c>
      <c r="K118" s="147">
        <v>96</v>
      </c>
      <c r="L118" s="147">
        <v>72</v>
      </c>
      <c r="M118" s="147">
        <v>48</v>
      </c>
      <c r="N118" s="147">
        <v>24</v>
      </c>
    </row>
    <row r="119" spans="1:14" x14ac:dyDescent="0.25">
      <c r="A119" s="156">
        <v>48501</v>
      </c>
      <c r="B119" s="155">
        <v>49000</v>
      </c>
      <c r="C119" s="148">
        <v>291</v>
      </c>
      <c r="D119" s="147">
        <v>266.75</v>
      </c>
      <c r="E119" s="147">
        <v>242.5</v>
      </c>
      <c r="F119" s="147">
        <v>218.25</v>
      </c>
      <c r="G119" s="147">
        <v>194</v>
      </c>
      <c r="H119" s="147">
        <v>169.75</v>
      </c>
      <c r="I119" s="147">
        <v>145.5</v>
      </c>
      <c r="J119" s="147">
        <v>121.25</v>
      </c>
      <c r="K119" s="147">
        <v>97</v>
      </c>
      <c r="L119" s="147">
        <v>72.75</v>
      </c>
      <c r="M119" s="147">
        <v>48.5</v>
      </c>
      <c r="N119" s="147">
        <v>24.25</v>
      </c>
    </row>
    <row r="120" spans="1:14" x14ac:dyDescent="0.25">
      <c r="A120" s="154"/>
      <c r="B120" s="153"/>
      <c r="C120" s="150"/>
      <c r="D120" s="150"/>
      <c r="E120" s="150"/>
      <c r="F120" s="150"/>
      <c r="G120" s="150"/>
      <c r="H120" s="150"/>
      <c r="I120" s="150"/>
      <c r="J120" s="150"/>
      <c r="K120" s="150"/>
      <c r="L120" s="150"/>
      <c r="M120" s="150"/>
      <c r="N120" s="150"/>
    </row>
    <row r="121" spans="1:14" x14ac:dyDescent="0.25">
      <c r="A121" s="146">
        <v>49001</v>
      </c>
      <c r="B121" s="145">
        <v>49500</v>
      </c>
      <c r="C121" s="148">
        <v>294</v>
      </c>
      <c r="D121" s="147">
        <v>269.5</v>
      </c>
      <c r="E121" s="147">
        <v>245</v>
      </c>
      <c r="F121" s="147">
        <v>220.5</v>
      </c>
      <c r="G121" s="147">
        <v>196</v>
      </c>
      <c r="H121" s="147">
        <v>171.5</v>
      </c>
      <c r="I121" s="147">
        <v>147</v>
      </c>
      <c r="J121" s="147">
        <v>122.5</v>
      </c>
      <c r="K121" s="147">
        <v>98</v>
      </c>
      <c r="L121" s="147">
        <v>73.5</v>
      </c>
      <c r="M121" s="147">
        <v>49</v>
      </c>
      <c r="N121" s="147">
        <v>24.5</v>
      </c>
    </row>
    <row r="122" spans="1:14" x14ac:dyDescent="0.25">
      <c r="A122" s="146">
        <v>49501</v>
      </c>
      <c r="B122" s="145">
        <v>50000</v>
      </c>
      <c r="C122" s="148">
        <v>297</v>
      </c>
      <c r="D122" s="147">
        <v>272.25</v>
      </c>
      <c r="E122" s="147">
        <v>247.5</v>
      </c>
      <c r="F122" s="147">
        <v>222.75</v>
      </c>
      <c r="G122" s="147">
        <v>198</v>
      </c>
      <c r="H122" s="147">
        <v>173.25</v>
      </c>
      <c r="I122" s="147">
        <v>148.5</v>
      </c>
      <c r="J122" s="147">
        <v>123.75</v>
      </c>
      <c r="K122" s="147">
        <v>99</v>
      </c>
      <c r="L122" s="147">
        <v>74.25</v>
      </c>
      <c r="M122" s="147">
        <v>49.5</v>
      </c>
      <c r="N122" s="147">
        <v>24.75</v>
      </c>
    </row>
    <row r="123" spans="1:14" x14ac:dyDescent="0.25">
      <c r="A123" s="146">
        <v>50001</v>
      </c>
      <c r="B123" s="145">
        <v>50500</v>
      </c>
      <c r="C123" s="148">
        <v>300</v>
      </c>
      <c r="D123" s="147">
        <v>275</v>
      </c>
      <c r="E123" s="147">
        <v>250</v>
      </c>
      <c r="F123" s="147">
        <v>225</v>
      </c>
      <c r="G123" s="147">
        <v>200</v>
      </c>
      <c r="H123" s="147">
        <v>175</v>
      </c>
      <c r="I123" s="147">
        <v>150</v>
      </c>
      <c r="J123" s="147">
        <v>125</v>
      </c>
      <c r="K123" s="147">
        <v>100</v>
      </c>
      <c r="L123" s="147">
        <v>75</v>
      </c>
      <c r="M123" s="147">
        <v>50</v>
      </c>
      <c r="N123" s="147">
        <v>25</v>
      </c>
    </row>
    <row r="124" spans="1:14" x14ac:dyDescent="0.25">
      <c r="A124" s="146">
        <v>50501</v>
      </c>
      <c r="B124" s="145">
        <v>51000</v>
      </c>
      <c r="C124" s="148">
        <v>303</v>
      </c>
      <c r="D124" s="147">
        <v>277.75</v>
      </c>
      <c r="E124" s="147">
        <v>252.5</v>
      </c>
      <c r="F124" s="147">
        <v>227.25</v>
      </c>
      <c r="G124" s="147">
        <v>202</v>
      </c>
      <c r="H124" s="147">
        <v>176.75</v>
      </c>
      <c r="I124" s="147">
        <v>151.5</v>
      </c>
      <c r="J124" s="147">
        <v>126.25</v>
      </c>
      <c r="K124" s="147">
        <v>101</v>
      </c>
      <c r="L124" s="147">
        <v>75.75</v>
      </c>
      <c r="M124" s="147">
        <v>50.5</v>
      </c>
      <c r="N124" s="147">
        <v>25.25</v>
      </c>
    </row>
    <row r="125" spans="1:14" x14ac:dyDescent="0.25">
      <c r="A125" s="146">
        <v>51001</v>
      </c>
      <c r="B125" s="145">
        <v>51500</v>
      </c>
      <c r="C125" s="148">
        <v>306</v>
      </c>
      <c r="D125" s="147">
        <v>280.5</v>
      </c>
      <c r="E125" s="147">
        <v>255</v>
      </c>
      <c r="F125" s="147">
        <v>229.5</v>
      </c>
      <c r="G125" s="147">
        <v>204</v>
      </c>
      <c r="H125" s="147">
        <v>178.5</v>
      </c>
      <c r="I125" s="147">
        <v>153</v>
      </c>
      <c r="J125" s="147">
        <v>127.5</v>
      </c>
      <c r="K125" s="147">
        <v>102</v>
      </c>
      <c r="L125" s="147">
        <v>76.5</v>
      </c>
      <c r="M125" s="147">
        <v>51</v>
      </c>
      <c r="N125" s="147">
        <v>25.5</v>
      </c>
    </row>
    <row r="126" spans="1:14" x14ac:dyDescent="0.25">
      <c r="A126" s="152"/>
      <c r="B126" s="151"/>
      <c r="C126" s="150"/>
      <c r="D126" s="150"/>
      <c r="E126" s="150"/>
      <c r="F126" s="150"/>
      <c r="G126" s="150"/>
      <c r="H126" s="150"/>
      <c r="I126" s="150"/>
      <c r="J126" s="150"/>
      <c r="K126" s="150"/>
      <c r="L126" s="150"/>
      <c r="M126" s="150"/>
      <c r="N126" s="150"/>
    </row>
    <row r="127" spans="1:14" x14ac:dyDescent="0.25">
      <c r="A127" s="146">
        <v>51501</v>
      </c>
      <c r="B127" s="145">
        <v>52000</v>
      </c>
      <c r="C127" s="147">
        <v>309</v>
      </c>
      <c r="D127" s="147">
        <v>283.25</v>
      </c>
      <c r="E127" s="147">
        <v>257.5</v>
      </c>
      <c r="F127" s="147">
        <v>231.75</v>
      </c>
      <c r="G127" s="147">
        <v>206</v>
      </c>
      <c r="H127" s="147">
        <v>180.25</v>
      </c>
      <c r="I127" s="147">
        <v>154.5</v>
      </c>
      <c r="J127" s="147">
        <v>128.75</v>
      </c>
      <c r="K127" s="147">
        <v>103</v>
      </c>
      <c r="L127" s="147">
        <v>77.25</v>
      </c>
      <c r="M127" s="147">
        <v>51.5</v>
      </c>
      <c r="N127" s="147">
        <v>25.75</v>
      </c>
    </row>
    <row r="128" spans="1:14" x14ac:dyDescent="0.25">
      <c r="A128" s="146">
        <v>52001</v>
      </c>
      <c r="B128" s="145">
        <v>52500</v>
      </c>
      <c r="C128" s="148">
        <v>312</v>
      </c>
      <c r="D128" s="147">
        <v>286</v>
      </c>
      <c r="E128" s="147">
        <v>260</v>
      </c>
      <c r="F128" s="147">
        <v>234</v>
      </c>
      <c r="G128" s="147">
        <v>208</v>
      </c>
      <c r="H128" s="147">
        <v>182</v>
      </c>
      <c r="I128" s="147">
        <v>156</v>
      </c>
      <c r="J128" s="147">
        <v>130</v>
      </c>
      <c r="K128" s="147">
        <v>104</v>
      </c>
      <c r="L128" s="147">
        <v>78</v>
      </c>
      <c r="M128" s="147">
        <v>52</v>
      </c>
      <c r="N128" s="147">
        <v>26</v>
      </c>
    </row>
    <row r="129" spans="1:14" x14ac:dyDescent="0.25">
      <c r="A129" s="146">
        <v>52501</v>
      </c>
      <c r="B129" s="145">
        <v>53000</v>
      </c>
      <c r="C129" s="148">
        <v>315</v>
      </c>
      <c r="D129" s="147">
        <v>288.75</v>
      </c>
      <c r="E129" s="147">
        <v>262.5</v>
      </c>
      <c r="F129" s="147">
        <v>236.25</v>
      </c>
      <c r="G129" s="147">
        <v>210</v>
      </c>
      <c r="H129" s="147">
        <v>183.75</v>
      </c>
      <c r="I129" s="147">
        <v>157.5</v>
      </c>
      <c r="J129" s="147">
        <v>131.25</v>
      </c>
      <c r="K129" s="147">
        <v>105</v>
      </c>
      <c r="L129" s="147">
        <v>78.75</v>
      </c>
      <c r="M129" s="147">
        <v>52.5</v>
      </c>
      <c r="N129" s="147">
        <v>26.25</v>
      </c>
    </row>
    <row r="130" spans="1:14" x14ac:dyDescent="0.25">
      <c r="A130" s="146">
        <v>53001</v>
      </c>
      <c r="B130" s="145">
        <v>53500</v>
      </c>
      <c r="C130" s="148">
        <v>318</v>
      </c>
      <c r="D130" s="147">
        <v>291.5</v>
      </c>
      <c r="E130" s="147">
        <v>265</v>
      </c>
      <c r="F130" s="147">
        <v>238.5</v>
      </c>
      <c r="G130" s="147">
        <v>212</v>
      </c>
      <c r="H130" s="147">
        <v>185.5</v>
      </c>
      <c r="I130" s="147">
        <v>159</v>
      </c>
      <c r="J130" s="147">
        <v>132.5</v>
      </c>
      <c r="K130" s="147">
        <v>106</v>
      </c>
      <c r="L130" s="147">
        <v>79.5</v>
      </c>
      <c r="M130" s="147">
        <v>53</v>
      </c>
      <c r="N130" s="147">
        <v>26.5</v>
      </c>
    </row>
    <row r="131" spans="1:14" x14ac:dyDescent="0.25">
      <c r="A131" s="146">
        <v>53501</v>
      </c>
      <c r="B131" s="145">
        <v>54000</v>
      </c>
      <c r="C131" s="148">
        <v>321</v>
      </c>
      <c r="D131" s="147">
        <v>294.25</v>
      </c>
      <c r="E131" s="147">
        <v>267.5</v>
      </c>
      <c r="F131" s="147">
        <v>240.75</v>
      </c>
      <c r="G131" s="147">
        <v>214</v>
      </c>
      <c r="H131" s="147">
        <v>187.25</v>
      </c>
      <c r="I131" s="147">
        <v>160.5</v>
      </c>
      <c r="J131" s="147">
        <v>133.75</v>
      </c>
      <c r="K131" s="147">
        <v>107</v>
      </c>
      <c r="L131" s="147">
        <v>80.25</v>
      </c>
      <c r="M131" s="147">
        <v>53.5</v>
      </c>
      <c r="N131" s="147">
        <v>26.75</v>
      </c>
    </row>
    <row r="132" spans="1:14" x14ac:dyDescent="0.25">
      <c r="A132" s="107"/>
      <c r="B132" s="107"/>
      <c r="C132" s="149"/>
      <c r="D132" s="149"/>
      <c r="E132" s="149"/>
      <c r="F132" s="149"/>
      <c r="G132" s="149"/>
      <c r="H132" s="149"/>
      <c r="I132" s="149"/>
      <c r="J132" s="149"/>
      <c r="K132" s="149"/>
      <c r="L132" s="149"/>
      <c r="M132" s="149"/>
      <c r="N132" s="149"/>
    </row>
    <row r="133" spans="1:14" x14ac:dyDescent="0.25">
      <c r="A133" s="146">
        <v>54001</v>
      </c>
      <c r="B133" s="145">
        <v>54500</v>
      </c>
      <c r="C133" s="148">
        <v>324</v>
      </c>
      <c r="D133" s="147">
        <v>297</v>
      </c>
      <c r="E133" s="147">
        <v>270</v>
      </c>
      <c r="F133" s="147">
        <v>243</v>
      </c>
      <c r="G133" s="147">
        <v>216</v>
      </c>
      <c r="H133" s="147">
        <v>189</v>
      </c>
      <c r="I133" s="147">
        <v>162</v>
      </c>
      <c r="J133" s="147">
        <v>135</v>
      </c>
      <c r="K133" s="147">
        <v>108</v>
      </c>
      <c r="L133" s="147">
        <v>81</v>
      </c>
      <c r="M133" s="147">
        <v>54</v>
      </c>
      <c r="N133" s="147">
        <v>27</v>
      </c>
    </row>
    <row r="134" spans="1:14" x14ac:dyDescent="0.25">
      <c r="A134" s="146">
        <v>54501</v>
      </c>
      <c r="B134" s="145">
        <v>55000</v>
      </c>
      <c r="C134" s="148">
        <v>327</v>
      </c>
      <c r="D134" s="147">
        <v>299.75</v>
      </c>
      <c r="E134" s="147">
        <v>272.5</v>
      </c>
      <c r="F134" s="147">
        <v>245.25</v>
      </c>
      <c r="G134" s="147">
        <v>218</v>
      </c>
      <c r="H134" s="147">
        <v>190.75</v>
      </c>
      <c r="I134" s="147">
        <v>163.5</v>
      </c>
      <c r="J134" s="147">
        <v>136.25</v>
      </c>
      <c r="K134" s="147">
        <v>109</v>
      </c>
      <c r="L134" s="147">
        <v>81.75</v>
      </c>
      <c r="M134" s="147">
        <v>54.5</v>
      </c>
      <c r="N134" s="147">
        <v>27.25</v>
      </c>
    </row>
    <row r="135" spans="1:14" x14ac:dyDescent="0.25">
      <c r="A135" s="146">
        <v>55001</v>
      </c>
      <c r="B135" s="145">
        <v>55500</v>
      </c>
      <c r="C135" s="148">
        <v>330</v>
      </c>
      <c r="D135" s="147">
        <v>302.5</v>
      </c>
      <c r="E135" s="147">
        <v>275</v>
      </c>
      <c r="F135" s="147">
        <v>247.5</v>
      </c>
      <c r="G135" s="147">
        <v>220</v>
      </c>
      <c r="H135" s="147">
        <v>192.5</v>
      </c>
      <c r="I135" s="147">
        <v>165</v>
      </c>
      <c r="J135" s="147">
        <v>137.5</v>
      </c>
      <c r="K135" s="147">
        <v>110</v>
      </c>
      <c r="L135" s="147">
        <v>82.5</v>
      </c>
      <c r="M135" s="147">
        <v>55</v>
      </c>
      <c r="N135" s="147">
        <v>27.5</v>
      </c>
    </row>
    <row r="136" spans="1:14" x14ac:dyDescent="0.25">
      <c r="A136" s="146">
        <v>55501</v>
      </c>
      <c r="B136" s="145">
        <v>56000</v>
      </c>
      <c r="C136" s="148">
        <v>333</v>
      </c>
      <c r="D136" s="147">
        <v>305.25</v>
      </c>
      <c r="E136" s="147">
        <v>277.5</v>
      </c>
      <c r="F136" s="147">
        <v>249.75</v>
      </c>
      <c r="G136" s="147">
        <v>222</v>
      </c>
      <c r="H136" s="147">
        <v>194.25</v>
      </c>
      <c r="I136" s="147">
        <v>166.5</v>
      </c>
      <c r="J136" s="147">
        <v>138.75</v>
      </c>
      <c r="K136" s="147">
        <v>111</v>
      </c>
      <c r="L136" s="147">
        <v>83.25</v>
      </c>
      <c r="M136" s="147">
        <v>55.5</v>
      </c>
      <c r="N136" s="147">
        <v>27.75</v>
      </c>
    </row>
    <row r="137" spans="1:14" x14ac:dyDescent="0.25">
      <c r="A137" s="146">
        <v>56001</v>
      </c>
      <c r="B137" s="145">
        <v>56500</v>
      </c>
      <c r="C137" s="148">
        <v>336</v>
      </c>
      <c r="D137" s="147">
        <v>308</v>
      </c>
      <c r="E137" s="147">
        <v>280</v>
      </c>
      <c r="F137" s="147">
        <v>252</v>
      </c>
      <c r="G137" s="147">
        <v>224</v>
      </c>
      <c r="H137" s="147">
        <v>196</v>
      </c>
      <c r="I137" s="147">
        <v>168</v>
      </c>
      <c r="J137" s="147">
        <v>140</v>
      </c>
      <c r="K137" s="147">
        <v>112</v>
      </c>
      <c r="L137" s="147">
        <v>84</v>
      </c>
      <c r="M137" s="147">
        <v>56</v>
      </c>
      <c r="N137" s="147">
        <v>28</v>
      </c>
    </row>
    <row r="138" spans="1:14" x14ac:dyDescent="0.25">
      <c r="A138" s="107"/>
      <c r="B138" s="107"/>
      <c r="C138" s="149"/>
      <c r="D138" s="149"/>
      <c r="E138" s="149"/>
      <c r="F138" s="149"/>
      <c r="G138" s="149"/>
      <c r="H138" s="149"/>
      <c r="I138" s="149"/>
      <c r="J138" s="149"/>
      <c r="K138" s="150"/>
      <c r="L138" s="149"/>
      <c r="M138" s="149"/>
      <c r="N138" s="149"/>
    </row>
    <row r="139" spans="1:14" x14ac:dyDescent="0.25">
      <c r="A139" s="146">
        <v>56501</v>
      </c>
      <c r="B139" s="145">
        <v>57000</v>
      </c>
      <c r="C139" s="148">
        <v>339</v>
      </c>
      <c r="D139" s="147">
        <v>310.75</v>
      </c>
      <c r="E139" s="147">
        <v>282.5</v>
      </c>
      <c r="F139" s="147">
        <v>254.25</v>
      </c>
      <c r="G139" s="147">
        <v>226</v>
      </c>
      <c r="H139" s="147">
        <v>197.75</v>
      </c>
      <c r="I139" s="147">
        <v>169.5</v>
      </c>
      <c r="J139" s="147">
        <v>141.25</v>
      </c>
      <c r="K139" s="147">
        <v>113</v>
      </c>
      <c r="L139" s="147">
        <v>84.75</v>
      </c>
      <c r="M139" s="147">
        <v>56.5</v>
      </c>
      <c r="N139" s="147">
        <v>28.25</v>
      </c>
    </row>
    <row r="140" spans="1:14" x14ac:dyDescent="0.25">
      <c r="A140" s="146">
        <v>57001</v>
      </c>
      <c r="B140" s="145">
        <v>57500</v>
      </c>
      <c r="C140" s="148">
        <v>342</v>
      </c>
      <c r="D140" s="147">
        <v>313.5</v>
      </c>
      <c r="E140" s="147">
        <v>285</v>
      </c>
      <c r="F140" s="147">
        <v>256.5</v>
      </c>
      <c r="G140" s="147">
        <v>228</v>
      </c>
      <c r="H140" s="147">
        <v>199.5</v>
      </c>
      <c r="I140" s="147">
        <v>171</v>
      </c>
      <c r="J140" s="147">
        <v>142.5</v>
      </c>
      <c r="K140" s="147">
        <v>114</v>
      </c>
      <c r="L140" s="147">
        <v>85.5</v>
      </c>
      <c r="M140" s="147">
        <v>57</v>
      </c>
      <c r="N140" s="147">
        <v>28.5</v>
      </c>
    </row>
    <row r="141" spans="1:14" x14ac:dyDescent="0.25">
      <c r="A141" s="146">
        <v>57501</v>
      </c>
      <c r="B141" s="145">
        <v>58000</v>
      </c>
      <c r="C141" s="148">
        <v>345</v>
      </c>
      <c r="D141" s="147">
        <v>316.25</v>
      </c>
      <c r="E141" s="147">
        <v>287.5</v>
      </c>
      <c r="F141" s="147">
        <v>258.75</v>
      </c>
      <c r="G141" s="147">
        <v>230</v>
      </c>
      <c r="H141" s="147">
        <v>201.25</v>
      </c>
      <c r="I141" s="147">
        <v>172.5</v>
      </c>
      <c r="J141" s="147">
        <v>143.75</v>
      </c>
      <c r="K141" s="147">
        <v>115</v>
      </c>
      <c r="L141" s="147">
        <v>86.25</v>
      </c>
      <c r="M141" s="147">
        <v>57.5</v>
      </c>
      <c r="N141" s="147">
        <v>28.75</v>
      </c>
    </row>
    <row r="142" spans="1:14" x14ac:dyDescent="0.25">
      <c r="A142" s="146">
        <v>58001</v>
      </c>
      <c r="B142" s="145">
        <v>58500</v>
      </c>
      <c r="C142" s="148">
        <v>348</v>
      </c>
      <c r="D142" s="147">
        <v>319</v>
      </c>
      <c r="E142" s="147">
        <v>290</v>
      </c>
      <c r="F142" s="147">
        <v>261</v>
      </c>
      <c r="G142" s="147">
        <v>232</v>
      </c>
      <c r="H142" s="147">
        <v>203</v>
      </c>
      <c r="I142" s="147">
        <v>174</v>
      </c>
      <c r="J142" s="147">
        <v>145</v>
      </c>
      <c r="K142" s="147">
        <v>116</v>
      </c>
      <c r="L142" s="147">
        <v>87</v>
      </c>
      <c r="M142" s="147">
        <v>58</v>
      </c>
      <c r="N142" s="147">
        <v>29</v>
      </c>
    </row>
    <row r="143" spans="1:14" x14ac:dyDescent="0.25">
      <c r="A143" s="146">
        <v>58501</v>
      </c>
      <c r="B143" s="145">
        <v>59000</v>
      </c>
      <c r="C143" s="148">
        <v>351</v>
      </c>
      <c r="D143" s="147">
        <v>321.75</v>
      </c>
      <c r="E143" s="147">
        <v>292.5</v>
      </c>
      <c r="F143" s="147">
        <v>263.25</v>
      </c>
      <c r="G143" s="147">
        <v>234</v>
      </c>
      <c r="H143" s="147">
        <v>204.75</v>
      </c>
      <c r="I143" s="147">
        <v>175.5</v>
      </c>
      <c r="J143" s="147">
        <v>146.25</v>
      </c>
      <c r="K143" s="147">
        <v>117</v>
      </c>
      <c r="L143" s="147">
        <v>87.75</v>
      </c>
      <c r="M143" s="147">
        <v>58.5</v>
      </c>
      <c r="N143" s="147">
        <v>29.25</v>
      </c>
    </row>
    <row r="144" spans="1:14" x14ac:dyDescent="0.25">
      <c r="A144" s="107"/>
      <c r="B144" s="107"/>
      <c r="C144" s="149"/>
      <c r="D144" s="149"/>
      <c r="E144" s="149"/>
      <c r="F144" s="149"/>
      <c r="G144" s="149"/>
      <c r="H144" s="149"/>
      <c r="I144" s="149"/>
      <c r="J144" s="149"/>
      <c r="K144" s="149"/>
      <c r="L144" s="149"/>
      <c r="M144" s="149"/>
      <c r="N144" s="149"/>
    </row>
    <row r="145" spans="1:14" x14ac:dyDescent="0.25">
      <c r="A145" s="146">
        <v>59001</v>
      </c>
      <c r="B145" s="145">
        <v>59500</v>
      </c>
      <c r="C145" s="148">
        <v>354</v>
      </c>
      <c r="D145" s="147">
        <v>324.5</v>
      </c>
      <c r="E145" s="147">
        <v>295</v>
      </c>
      <c r="F145" s="147">
        <v>265.5</v>
      </c>
      <c r="G145" s="147">
        <v>236</v>
      </c>
      <c r="H145" s="147">
        <v>206.5</v>
      </c>
      <c r="I145" s="147">
        <v>177</v>
      </c>
      <c r="J145" s="147">
        <v>147.5</v>
      </c>
      <c r="K145" s="147">
        <v>118</v>
      </c>
      <c r="L145" s="147">
        <v>88.5</v>
      </c>
      <c r="M145" s="147">
        <v>59</v>
      </c>
      <c r="N145" s="147">
        <v>29.5</v>
      </c>
    </row>
    <row r="146" spans="1:14" x14ac:dyDescent="0.25">
      <c r="A146" s="146">
        <v>59501</v>
      </c>
      <c r="B146" s="145">
        <v>60000</v>
      </c>
      <c r="C146" s="144">
        <v>357</v>
      </c>
      <c r="D146" s="143">
        <v>327.25</v>
      </c>
      <c r="E146" s="143">
        <v>297.5</v>
      </c>
      <c r="F146" s="143">
        <v>267.75</v>
      </c>
      <c r="G146" s="143">
        <v>238</v>
      </c>
      <c r="H146" s="143">
        <v>208.25</v>
      </c>
      <c r="I146" s="143">
        <v>178.5</v>
      </c>
      <c r="J146" s="143">
        <v>148.75</v>
      </c>
      <c r="K146" s="143">
        <v>119</v>
      </c>
      <c r="L146" s="143">
        <v>89.25</v>
      </c>
      <c r="M146" s="143">
        <v>59.5</v>
      </c>
      <c r="N146" s="143">
        <v>29.75</v>
      </c>
    </row>
  </sheetData>
  <pageMargins left="0.7" right="0.7" top="0.75" bottom="0.75" header="0.3" footer="0.3"/>
  <pageSetup scale="26"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6:C17"/>
  <sheetViews>
    <sheetView zoomScaleNormal="100" workbookViewId="0">
      <selection activeCell="D31" sqref="D31"/>
    </sheetView>
  </sheetViews>
  <sheetFormatPr defaultRowHeight="14.4" x14ac:dyDescent="0.3"/>
  <cols>
    <col min="2" max="2" width="49.6640625" bestFit="1" customWidth="1"/>
    <col min="3" max="3" width="23.33203125" bestFit="1" customWidth="1"/>
  </cols>
  <sheetData>
    <row r="6" spans="2:3" x14ac:dyDescent="0.3">
      <c r="B6" s="441" t="s">
        <v>535</v>
      </c>
      <c r="C6" s="442"/>
    </row>
    <row r="7" spans="2:3" x14ac:dyDescent="0.3">
      <c r="B7" s="443">
        <f>SUM(0.95*0.08*0.348)</f>
        <v>2.6447999999999996E-2</v>
      </c>
      <c r="C7" s="444"/>
    </row>
    <row r="8" spans="2:3" x14ac:dyDescent="0.3">
      <c r="B8" s="445"/>
      <c r="C8" s="446"/>
    </row>
    <row r="9" spans="2:3" x14ac:dyDescent="0.3">
      <c r="B9" s="449" t="s">
        <v>532</v>
      </c>
      <c r="C9" s="449"/>
    </row>
    <row r="10" spans="2:3" x14ac:dyDescent="0.3">
      <c r="B10" s="443">
        <f>SUM(0.95*0.08*0.3468)</f>
        <v>2.63568E-2</v>
      </c>
      <c r="C10" s="444"/>
    </row>
    <row r="11" spans="2:3" x14ac:dyDescent="0.3">
      <c r="B11" s="445"/>
      <c r="C11" s="446"/>
    </row>
    <row r="12" spans="2:3" x14ac:dyDescent="0.3">
      <c r="B12" s="448" t="s">
        <v>534</v>
      </c>
      <c r="C12" s="448"/>
    </row>
    <row r="13" spans="2:3" x14ac:dyDescent="0.3">
      <c r="B13" s="443">
        <f>SUM(0.95*0.08*0.3424)</f>
        <v>2.6022399999999998E-2</v>
      </c>
      <c r="C13" s="444"/>
    </row>
    <row r="14" spans="2:3" x14ac:dyDescent="0.3">
      <c r="B14" s="445"/>
      <c r="C14" s="446"/>
    </row>
    <row r="15" spans="2:3" x14ac:dyDescent="0.3">
      <c r="B15" s="447" t="s">
        <v>533</v>
      </c>
      <c r="C15" s="447"/>
    </row>
    <row r="16" spans="2:3" x14ac:dyDescent="0.3">
      <c r="B16" s="443">
        <f>SUM(0.95*0.08*0.3385)</f>
        <v>2.5726000000000002E-2</v>
      </c>
      <c r="C16" s="444"/>
    </row>
    <row r="17" spans="2:3" x14ac:dyDescent="0.3">
      <c r="B17" s="445"/>
      <c r="C17" s="446"/>
    </row>
  </sheetData>
  <mergeCells count="8">
    <mergeCell ref="B6:C6"/>
    <mergeCell ref="B16:C17"/>
    <mergeCell ref="B13:C14"/>
    <mergeCell ref="B10:C11"/>
    <mergeCell ref="B7:C8"/>
    <mergeCell ref="B15:C15"/>
    <mergeCell ref="B12:C12"/>
    <mergeCell ref="B9:C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U377"/>
  <sheetViews>
    <sheetView zoomScaleNormal="100" zoomScaleSheetLayoutView="90" workbookViewId="0">
      <selection activeCell="A136" sqref="A136:B137"/>
    </sheetView>
  </sheetViews>
  <sheetFormatPr defaultRowHeight="14.4" x14ac:dyDescent="0.3"/>
  <cols>
    <col min="1" max="1" width="76" style="42" bestFit="1" customWidth="1"/>
    <col min="2" max="2" width="19.109375" bestFit="1" customWidth="1"/>
    <col min="3" max="3" width="13.6640625" customWidth="1"/>
    <col min="5" max="5" width="55.6640625" bestFit="1" customWidth="1"/>
    <col min="6" max="6" width="13.33203125" bestFit="1" customWidth="1"/>
    <col min="7" max="7" width="12.33203125" customWidth="1"/>
    <col min="8" max="8" width="10.88671875" customWidth="1"/>
    <col min="9" max="9" width="97.6640625" customWidth="1"/>
    <col min="10" max="10" width="14.33203125" style="2" customWidth="1"/>
    <col min="11" max="11" width="14.88671875" customWidth="1"/>
    <col min="12" max="12" width="16.5546875" customWidth="1"/>
    <col min="13" max="13" width="11" bestFit="1" customWidth="1"/>
    <col min="15" max="15" width="13.88671875" customWidth="1"/>
    <col min="16" max="16" width="13" customWidth="1"/>
  </cols>
  <sheetData>
    <row r="1" spans="1:21" ht="24" thickBot="1" x14ac:dyDescent="0.35">
      <c r="A1" s="461" t="s">
        <v>101</v>
      </c>
      <c r="B1" s="461"/>
      <c r="C1" s="461"/>
      <c r="D1" s="461"/>
      <c r="E1" s="461"/>
      <c r="F1" s="202"/>
      <c r="G1" s="202"/>
      <c r="H1" s="202"/>
      <c r="I1" s="202"/>
      <c r="J1" s="202"/>
      <c r="K1" s="202"/>
      <c r="L1" s="202"/>
      <c r="M1" s="79"/>
      <c r="N1" s="79"/>
      <c r="O1" s="79"/>
    </row>
    <row r="2" spans="1:21" ht="16.2" thickBot="1" x14ac:dyDescent="0.35">
      <c r="A2" s="462" t="s">
        <v>188</v>
      </c>
      <c r="B2" s="463"/>
      <c r="C2" s="463"/>
      <c r="D2" s="463"/>
      <c r="E2" s="464"/>
      <c r="F2" s="203"/>
    </row>
    <row r="3" spans="1:21" ht="15" thickBot="1" x14ac:dyDescent="0.35">
      <c r="A3" s="473" t="s">
        <v>234</v>
      </c>
      <c r="B3" s="474"/>
      <c r="C3" s="474"/>
      <c r="D3" s="474"/>
      <c r="E3" s="475"/>
    </row>
    <row r="5" spans="1:21" x14ac:dyDescent="0.3">
      <c r="A5" s="466" t="s">
        <v>97</v>
      </c>
      <c r="B5" s="466"/>
      <c r="E5" s="207"/>
      <c r="F5" s="207"/>
      <c r="I5" s="465"/>
      <c r="J5" s="465"/>
    </row>
    <row r="7" spans="1:21" ht="23.25" customHeight="1" x14ac:dyDescent="0.3">
      <c r="A7" s="57" t="s">
        <v>76</v>
      </c>
      <c r="B7" s="58"/>
      <c r="E7" s="59"/>
      <c r="F7" s="60"/>
      <c r="I7" s="105"/>
      <c r="J7" s="105"/>
      <c r="K7" s="83"/>
      <c r="L7" s="30"/>
      <c r="M7" s="28"/>
      <c r="N7" s="2"/>
      <c r="O7" s="30"/>
      <c r="P7" s="25"/>
      <c r="Q7" s="28"/>
      <c r="R7" s="2"/>
      <c r="S7" s="28"/>
      <c r="T7" s="2"/>
    </row>
    <row r="8" spans="1:21" ht="15.75" customHeight="1" x14ac:dyDescent="0.3">
      <c r="A8" s="451" t="s">
        <v>85</v>
      </c>
      <c r="B8" s="451"/>
      <c r="E8" s="106"/>
      <c r="F8" s="106"/>
      <c r="I8" s="105"/>
      <c r="J8" s="105"/>
      <c r="K8" s="84"/>
      <c r="L8" s="30"/>
      <c r="M8" s="85"/>
      <c r="N8" s="2"/>
      <c r="O8" s="86"/>
      <c r="P8" s="25"/>
      <c r="Q8" s="85"/>
      <c r="R8" s="86"/>
      <c r="S8" s="86"/>
      <c r="T8" s="2"/>
    </row>
    <row r="9" spans="1:21" ht="15.75" customHeight="1" thickBot="1" x14ac:dyDescent="0.35">
      <c r="A9" s="451"/>
      <c r="B9" s="451"/>
      <c r="E9" s="106"/>
      <c r="F9" s="106"/>
      <c r="I9" s="105"/>
      <c r="J9" s="105"/>
      <c r="K9" s="84"/>
      <c r="L9" s="30"/>
      <c r="M9" s="85"/>
      <c r="N9" s="2"/>
      <c r="O9" s="86"/>
      <c r="P9" s="25"/>
      <c r="Q9" s="85"/>
      <c r="R9" s="86"/>
      <c r="S9" s="86"/>
      <c r="T9" s="2"/>
    </row>
    <row r="10" spans="1:21" ht="15.75" customHeight="1" thickBot="1" x14ac:dyDescent="0.35">
      <c r="A10" t="s">
        <v>77</v>
      </c>
      <c r="B10" s="44">
        <v>55000</v>
      </c>
      <c r="E10" s="467" t="s">
        <v>190</v>
      </c>
      <c r="F10" s="468"/>
      <c r="G10" s="469"/>
      <c r="I10" s="105"/>
      <c r="J10" s="105"/>
      <c r="K10" s="87"/>
      <c r="L10" s="30"/>
      <c r="M10" s="28"/>
      <c r="N10" s="2"/>
      <c r="O10" s="30"/>
      <c r="P10" s="25"/>
      <c r="Q10" s="28"/>
      <c r="R10" s="2"/>
      <c r="S10" s="28"/>
      <c r="T10" s="2"/>
    </row>
    <row r="11" spans="1:21" x14ac:dyDescent="0.3">
      <c r="A11" t="s">
        <v>78</v>
      </c>
      <c r="B11" s="54">
        <v>43678</v>
      </c>
      <c r="E11" s="232" t="s">
        <v>110</v>
      </c>
      <c r="F11" s="470" t="s">
        <v>65</v>
      </c>
      <c r="G11" s="471"/>
      <c r="I11" s="105"/>
      <c r="J11" s="105"/>
      <c r="K11" s="88"/>
      <c r="L11" s="30"/>
      <c r="M11" s="34"/>
      <c r="N11" s="2"/>
      <c r="O11" s="30"/>
      <c r="P11" s="25"/>
      <c r="Q11" s="30"/>
      <c r="R11" s="2"/>
      <c r="S11" s="89"/>
      <c r="T11" s="2"/>
      <c r="U11" s="1"/>
    </row>
    <row r="12" spans="1:21" x14ac:dyDescent="0.3">
      <c r="A12" t="s">
        <v>79</v>
      </c>
      <c r="B12" s="54">
        <v>44043</v>
      </c>
      <c r="E12" s="233" t="s">
        <v>174</v>
      </c>
      <c r="F12" s="472">
        <v>0.9</v>
      </c>
      <c r="G12" s="472"/>
      <c r="H12" s="105"/>
      <c r="I12" s="105"/>
      <c r="J12" s="88"/>
      <c r="K12" s="30"/>
      <c r="L12" s="34"/>
      <c r="M12" s="2"/>
      <c r="N12" s="30"/>
      <c r="O12" s="25"/>
      <c r="P12" s="30"/>
      <c r="Q12" s="2"/>
      <c r="R12" s="89"/>
      <c r="S12" s="2"/>
      <c r="T12" s="1"/>
    </row>
    <row r="13" spans="1:21" x14ac:dyDescent="0.3">
      <c r="A13" t="s">
        <v>80</v>
      </c>
      <c r="B13" s="45">
        <v>12</v>
      </c>
      <c r="E13" s="233" t="s">
        <v>175</v>
      </c>
      <c r="F13" s="472">
        <v>0.8</v>
      </c>
      <c r="G13" s="472"/>
      <c r="H13" s="105"/>
      <c r="I13" s="105"/>
      <c r="J13" s="88"/>
      <c r="K13" s="30"/>
      <c r="L13" s="34"/>
      <c r="M13" s="2"/>
      <c r="N13" s="30"/>
      <c r="O13" s="25"/>
      <c r="P13" s="30"/>
      <c r="Q13" s="2"/>
      <c r="R13" s="89"/>
      <c r="S13" s="2"/>
      <c r="T13" s="1"/>
    </row>
    <row r="14" spans="1:21" x14ac:dyDescent="0.3">
      <c r="A14" t="s">
        <v>96</v>
      </c>
      <c r="B14" s="46">
        <v>0.92091000000000001</v>
      </c>
      <c r="E14" s="233" t="s">
        <v>176</v>
      </c>
      <c r="F14" s="472">
        <v>0.65</v>
      </c>
      <c r="G14" s="472"/>
      <c r="H14" s="105"/>
      <c r="I14" s="105"/>
      <c r="J14" s="88"/>
      <c r="K14" s="30"/>
      <c r="L14" s="34"/>
      <c r="M14" s="2"/>
      <c r="N14" s="30"/>
      <c r="O14" s="25"/>
      <c r="P14" s="30"/>
      <c r="Q14" s="2"/>
      <c r="R14" s="89"/>
      <c r="S14" s="2"/>
      <c r="T14" s="1"/>
    </row>
    <row r="15" spans="1:21" x14ac:dyDescent="0.3">
      <c r="A15" t="s">
        <v>84</v>
      </c>
      <c r="B15" s="45">
        <v>1</v>
      </c>
      <c r="E15" s="233" t="s">
        <v>177</v>
      </c>
      <c r="F15" s="472">
        <v>0.5</v>
      </c>
      <c r="G15" s="472"/>
      <c r="H15" s="105"/>
      <c r="I15" s="105"/>
      <c r="J15" s="87"/>
      <c r="K15" s="30"/>
      <c r="L15" s="28"/>
      <c r="M15" s="2"/>
      <c r="N15" s="30"/>
      <c r="O15" s="2"/>
      <c r="P15" s="28"/>
      <c r="Q15" s="2"/>
      <c r="R15" s="28"/>
      <c r="S15" s="2"/>
      <c r="T15" s="1"/>
    </row>
    <row r="16" spans="1:21" x14ac:dyDescent="0.3">
      <c r="A16" t="s">
        <v>81</v>
      </c>
      <c r="B16" s="186">
        <v>415</v>
      </c>
      <c r="E16" s="233" t="s">
        <v>178</v>
      </c>
      <c r="F16" s="472">
        <v>0.35</v>
      </c>
      <c r="G16" s="472"/>
      <c r="H16" s="105"/>
      <c r="I16" s="105"/>
      <c r="J16"/>
    </row>
    <row r="17" spans="1:10" x14ac:dyDescent="0.3">
      <c r="A17" s="39" t="s">
        <v>243</v>
      </c>
      <c r="B17" s="50">
        <f>ROUND(B14*B16,2)</f>
        <v>382.18</v>
      </c>
      <c r="E17" s="233" t="s">
        <v>179</v>
      </c>
      <c r="F17" s="472">
        <v>0.25</v>
      </c>
      <c r="G17" s="472"/>
      <c r="H17" s="105"/>
      <c r="I17" s="105"/>
      <c r="J17"/>
    </row>
    <row r="18" spans="1:10" x14ac:dyDescent="0.3">
      <c r="A18" s="193" t="s">
        <v>235</v>
      </c>
      <c r="B18" s="50">
        <v>12000</v>
      </c>
      <c r="E18" s="233" t="s">
        <v>180</v>
      </c>
      <c r="F18" s="472">
        <v>0.2</v>
      </c>
      <c r="G18" s="472"/>
      <c r="H18" s="105"/>
      <c r="I18" s="105"/>
      <c r="J18"/>
    </row>
    <row r="19" spans="1:10" x14ac:dyDescent="0.3">
      <c r="A19" s="100" t="s">
        <v>183</v>
      </c>
      <c r="B19" s="205">
        <v>0.65</v>
      </c>
      <c r="E19" s="233" t="s">
        <v>181</v>
      </c>
      <c r="F19" s="472">
        <v>0.15</v>
      </c>
      <c r="G19" s="472"/>
      <c r="H19" s="105"/>
      <c r="I19" s="105"/>
      <c r="J19"/>
    </row>
    <row r="20" spans="1:10" x14ac:dyDescent="0.3">
      <c r="A20" s="235" t="s">
        <v>237</v>
      </c>
      <c r="B20" s="236">
        <f>ROUND(B18*B19,2)</f>
        <v>7800</v>
      </c>
      <c r="E20" s="233" t="s">
        <v>189</v>
      </c>
      <c r="F20" s="476">
        <v>0.1</v>
      </c>
      <c r="G20" s="476"/>
      <c r="H20" s="105"/>
      <c r="I20" s="105"/>
      <c r="J20"/>
    </row>
    <row r="21" spans="1:10" x14ac:dyDescent="0.3">
      <c r="A21" s="91" t="s">
        <v>106</v>
      </c>
      <c r="B21" s="92">
        <v>2.58E-2</v>
      </c>
      <c r="E21" s="39"/>
      <c r="F21" s="51"/>
      <c r="I21" s="105"/>
      <c r="J21" s="105"/>
    </row>
    <row r="22" spans="1:10" x14ac:dyDescent="0.3">
      <c r="A22" s="39" t="s">
        <v>196</v>
      </c>
      <c r="B22" s="51">
        <f>ROUND(B20*B14*B21*B15,2)</f>
        <v>185.32</v>
      </c>
      <c r="E22" s="43"/>
      <c r="F22" s="50"/>
      <c r="I22" s="105"/>
      <c r="J22" s="105"/>
    </row>
    <row r="23" spans="1:10" x14ac:dyDescent="0.3">
      <c r="A23" s="43" t="s">
        <v>236</v>
      </c>
      <c r="B23" s="50">
        <f>SUM(B17,B22)</f>
        <v>567.5</v>
      </c>
      <c r="I23" s="105"/>
      <c r="J23" s="105"/>
    </row>
    <row r="24" spans="1:10" x14ac:dyDescent="0.3">
      <c r="A24"/>
      <c r="E24" s="59"/>
      <c r="F24" s="60"/>
      <c r="I24" s="105"/>
      <c r="J24" s="105"/>
    </row>
    <row r="25" spans="1:10" x14ac:dyDescent="0.3">
      <c r="A25" s="57" t="s">
        <v>86</v>
      </c>
      <c r="B25" s="58"/>
      <c r="E25" s="207"/>
      <c r="F25" s="207"/>
      <c r="I25" s="105"/>
      <c r="J25" s="105"/>
    </row>
    <row r="26" spans="1:10" x14ac:dyDescent="0.3">
      <c r="A26" s="465" t="s">
        <v>151</v>
      </c>
      <c r="B26" s="465"/>
      <c r="E26" s="207"/>
      <c r="F26" s="207"/>
      <c r="I26" s="105"/>
      <c r="J26" s="105"/>
    </row>
    <row r="27" spans="1:10" x14ac:dyDescent="0.3">
      <c r="A27" s="465"/>
      <c r="B27" s="465"/>
      <c r="F27" s="197"/>
      <c r="I27" s="105"/>
      <c r="J27" s="105"/>
    </row>
    <row r="28" spans="1:10" x14ac:dyDescent="0.3">
      <c r="A28" t="s">
        <v>193</v>
      </c>
      <c r="B28" s="197">
        <v>46010</v>
      </c>
      <c r="F28" s="13"/>
      <c r="I28" s="105"/>
      <c r="J28" s="105"/>
    </row>
    <row r="29" spans="1:10" x14ac:dyDescent="0.3">
      <c r="A29" t="s">
        <v>78</v>
      </c>
      <c r="B29" s="13">
        <v>43800</v>
      </c>
      <c r="F29" s="13"/>
      <c r="I29" s="105"/>
      <c r="J29" s="105"/>
    </row>
    <row r="30" spans="1:10" x14ac:dyDescent="0.3">
      <c r="A30" t="s">
        <v>79</v>
      </c>
      <c r="B30" s="13">
        <v>44165</v>
      </c>
      <c r="I30" s="105"/>
      <c r="J30" s="105"/>
    </row>
    <row r="31" spans="1:10" x14ac:dyDescent="0.3">
      <c r="A31" t="s">
        <v>80</v>
      </c>
      <c r="B31">
        <v>12</v>
      </c>
      <c r="F31" s="210"/>
      <c r="I31" s="105"/>
      <c r="J31" s="105"/>
    </row>
    <row r="32" spans="1:10" x14ac:dyDescent="0.3">
      <c r="A32" t="s">
        <v>96</v>
      </c>
      <c r="B32" s="52">
        <v>0.27439000000000002</v>
      </c>
      <c r="I32" s="105"/>
      <c r="J32" s="105"/>
    </row>
    <row r="33" spans="1:10" x14ac:dyDescent="0.3">
      <c r="A33" t="s">
        <v>84</v>
      </c>
      <c r="B33">
        <v>1</v>
      </c>
      <c r="F33" s="53"/>
      <c r="I33" s="105"/>
      <c r="J33" s="105"/>
    </row>
    <row r="34" spans="1:10" x14ac:dyDescent="0.3">
      <c r="A34" t="s">
        <v>81</v>
      </c>
      <c r="B34" s="53">
        <v>276</v>
      </c>
      <c r="E34" s="39"/>
      <c r="F34" s="55"/>
      <c r="I34" s="105"/>
      <c r="J34" s="105"/>
    </row>
    <row r="35" spans="1:10" x14ac:dyDescent="0.3">
      <c r="A35" s="39" t="s">
        <v>242</v>
      </c>
      <c r="B35" s="55">
        <f>ROUND(B34*B32,2)</f>
        <v>75.73</v>
      </c>
      <c r="E35" s="208"/>
      <c r="F35" s="21"/>
      <c r="I35" s="105"/>
      <c r="J35" s="105"/>
    </row>
    <row r="36" spans="1:10" x14ac:dyDescent="0.3">
      <c r="A36" s="100" t="s">
        <v>228</v>
      </c>
      <c r="B36" s="55">
        <v>496034</v>
      </c>
      <c r="E36" s="208"/>
      <c r="F36" s="53"/>
      <c r="I36" s="105"/>
      <c r="J36" s="105"/>
    </row>
    <row r="37" spans="1:10" x14ac:dyDescent="0.3">
      <c r="A37" s="100" t="s">
        <v>191</v>
      </c>
      <c r="B37" s="21">
        <v>0.5</v>
      </c>
      <c r="I37" s="105"/>
      <c r="J37" s="105"/>
    </row>
    <row r="38" spans="1:10" x14ac:dyDescent="0.3">
      <c r="A38" t="s">
        <v>238</v>
      </c>
      <c r="B38" s="53">
        <f>ROUND(B36*B37,2)</f>
        <v>248017</v>
      </c>
      <c r="E38" s="39"/>
      <c r="F38" s="56"/>
      <c r="I38" s="105"/>
      <c r="J38" s="105"/>
    </row>
    <row r="39" spans="1:10" x14ac:dyDescent="0.3">
      <c r="A39" s="91" t="s">
        <v>106</v>
      </c>
      <c r="B39" s="91">
        <v>2.58E-2</v>
      </c>
      <c r="E39" s="39"/>
      <c r="F39" s="55"/>
      <c r="I39" s="105"/>
      <c r="J39" s="105"/>
    </row>
    <row r="40" spans="1:10" x14ac:dyDescent="0.3">
      <c r="A40" s="39" t="s">
        <v>239</v>
      </c>
      <c r="B40" s="56">
        <f>ROUND(B38*B32*B39*B33,2)</f>
        <v>1755.78</v>
      </c>
      <c r="C40" t="s">
        <v>172</v>
      </c>
      <c r="E40" s="211"/>
      <c r="I40" s="105"/>
      <c r="J40" s="105"/>
    </row>
    <row r="41" spans="1:10" x14ac:dyDescent="0.3">
      <c r="A41" s="39" t="s">
        <v>192</v>
      </c>
      <c r="B41" s="55">
        <f>SUM(B35,B40)</f>
        <v>1831.51</v>
      </c>
      <c r="E41" s="59"/>
      <c r="F41" s="60"/>
      <c r="I41" s="105"/>
      <c r="J41" s="105"/>
    </row>
    <row r="42" spans="1:10" x14ac:dyDescent="0.3">
      <c r="E42" s="207"/>
      <c r="F42" s="207"/>
      <c r="I42" s="105"/>
      <c r="J42" s="105"/>
    </row>
    <row r="43" spans="1:10" x14ac:dyDescent="0.3">
      <c r="A43" s="57" t="s">
        <v>87</v>
      </c>
      <c r="B43" s="58"/>
      <c r="E43" s="207"/>
      <c r="F43" s="207"/>
      <c r="I43" s="105"/>
      <c r="J43" s="105"/>
    </row>
    <row r="44" spans="1:10" x14ac:dyDescent="0.3">
      <c r="A44" s="465" t="s">
        <v>83</v>
      </c>
      <c r="B44" s="465"/>
      <c r="I44" s="105"/>
      <c r="J44" s="105"/>
    </row>
    <row r="45" spans="1:10" x14ac:dyDescent="0.3">
      <c r="A45" s="465"/>
      <c r="B45" s="465"/>
      <c r="F45" s="13"/>
      <c r="I45" s="105"/>
      <c r="J45" s="105"/>
    </row>
    <row r="46" spans="1:10" x14ac:dyDescent="0.3">
      <c r="A46" t="s">
        <v>77</v>
      </c>
      <c r="B46" s="197">
        <v>80000</v>
      </c>
      <c r="F46" s="13"/>
      <c r="I46" s="105"/>
      <c r="J46" s="105"/>
    </row>
    <row r="47" spans="1:10" x14ac:dyDescent="0.3">
      <c r="A47" t="s">
        <v>78</v>
      </c>
      <c r="B47" s="13">
        <v>43678</v>
      </c>
      <c r="E47" s="100"/>
      <c r="F47" s="13"/>
      <c r="I47" s="105"/>
      <c r="J47" s="105"/>
    </row>
    <row r="48" spans="1:10" x14ac:dyDescent="0.3">
      <c r="A48" t="s">
        <v>79</v>
      </c>
      <c r="B48" s="13">
        <v>44043</v>
      </c>
      <c r="I48" s="105"/>
      <c r="J48" s="105"/>
    </row>
    <row r="49" spans="1:10" x14ac:dyDescent="0.3">
      <c r="A49" s="100" t="s">
        <v>155</v>
      </c>
      <c r="B49" s="13">
        <v>43739</v>
      </c>
      <c r="F49" s="210"/>
      <c r="I49" s="105"/>
      <c r="J49" s="105"/>
    </row>
    <row r="50" spans="1:10" x14ac:dyDescent="0.3">
      <c r="A50" t="s">
        <v>80</v>
      </c>
      <c r="B50">
        <v>10</v>
      </c>
      <c r="I50" s="105"/>
      <c r="J50" s="105"/>
    </row>
    <row r="51" spans="1:10" x14ac:dyDescent="0.3">
      <c r="A51" t="s">
        <v>96</v>
      </c>
      <c r="B51" s="251">
        <v>0.29404999999999998</v>
      </c>
      <c r="F51" s="53"/>
      <c r="I51" s="105"/>
      <c r="J51" s="105"/>
    </row>
    <row r="52" spans="1:10" x14ac:dyDescent="0.3">
      <c r="A52" t="s">
        <v>84</v>
      </c>
      <c r="B52">
        <v>0.75</v>
      </c>
      <c r="E52" s="39"/>
      <c r="F52" s="55"/>
      <c r="I52" s="105"/>
      <c r="J52" s="105"/>
    </row>
    <row r="53" spans="1:10" x14ac:dyDescent="0.3">
      <c r="A53" t="s">
        <v>81</v>
      </c>
      <c r="B53" s="53">
        <v>600</v>
      </c>
      <c r="E53" s="212"/>
      <c r="F53" s="213"/>
      <c r="I53" s="105"/>
      <c r="J53" s="105"/>
    </row>
    <row r="54" spans="1:10" ht="16.2" x14ac:dyDescent="0.45">
      <c r="A54" s="39" t="s">
        <v>256</v>
      </c>
      <c r="B54" s="234">
        <f>ROUND(B53*B51,2)</f>
        <v>176.43</v>
      </c>
      <c r="E54" s="212"/>
      <c r="F54" s="214"/>
      <c r="I54" s="105"/>
      <c r="J54" s="105"/>
    </row>
    <row r="55" spans="1:10" x14ac:dyDescent="0.3">
      <c r="A55" s="193" t="s">
        <v>230</v>
      </c>
      <c r="B55" s="55">
        <v>170200</v>
      </c>
      <c r="E55" s="39"/>
      <c r="F55" s="39"/>
      <c r="I55" s="105"/>
      <c r="J55" s="105"/>
    </row>
    <row r="56" spans="1:10" x14ac:dyDescent="0.3">
      <c r="A56" s="193" t="s">
        <v>227</v>
      </c>
      <c r="B56" s="21">
        <v>0.8</v>
      </c>
      <c r="E56" s="39"/>
      <c r="F56" s="56"/>
      <c r="I56" s="105"/>
      <c r="J56" s="105"/>
    </row>
    <row r="57" spans="1:10" x14ac:dyDescent="0.3">
      <c r="A57" t="s">
        <v>240</v>
      </c>
      <c r="B57" s="53">
        <f>ROUND(B55*B56,2)</f>
        <v>136160</v>
      </c>
      <c r="E57" s="39"/>
      <c r="F57" s="55"/>
      <c r="I57" s="105"/>
      <c r="J57" s="105"/>
    </row>
    <row r="58" spans="1:10" x14ac:dyDescent="0.3">
      <c r="A58" s="91" t="s">
        <v>106</v>
      </c>
      <c r="B58" s="91">
        <v>2.58E-2</v>
      </c>
      <c r="E58" s="211"/>
      <c r="I58" s="105"/>
      <c r="J58" s="105"/>
    </row>
    <row r="59" spans="1:10" ht="16.2" x14ac:dyDescent="0.45">
      <c r="A59" s="39" t="s">
        <v>257</v>
      </c>
      <c r="B59" s="234">
        <f>ROUND(B57*B51*B58*B52,2)</f>
        <v>774.73</v>
      </c>
      <c r="E59" s="187"/>
      <c r="F59" s="187"/>
      <c r="I59" s="105"/>
      <c r="J59" s="105"/>
    </row>
    <row r="60" spans="1:10" x14ac:dyDescent="0.3">
      <c r="A60" s="39" t="s">
        <v>241</v>
      </c>
      <c r="B60" s="55">
        <f>SUM(B54,B59)</f>
        <v>951.16000000000008</v>
      </c>
      <c r="E60" s="187"/>
      <c r="F60" s="187"/>
      <c r="I60" s="105"/>
      <c r="J60" s="105"/>
    </row>
    <row r="61" spans="1:10" x14ac:dyDescent="0.3">
      <c r="E61" s="59"/>
      <c r="F61" s="60"/>
      <c r="I61" s="105"/>
      <c r="J61" s="105"/>
    </row>
    <row r="62" spans="1:10" x14ac:dyDescent="0.3">
      <c r="A62" s="187" t="s">
        <v>150</v>
      </c>
      <c r="B62" s="187"/>
      <c r="E62" s="207"/>
      <c r="F62" s="207"/>
      <c r="I62" s="105"/>
      <c r="J62" s="105"/>
    </row>
    <row r="63" spans="1:10" x14ac:dyDescent="0.3">
      <c r="A63" s="187"/>
      <c r="B63" s="187"/>
      <c r="E63" s="207"/>
      <c r="F63" s="207"/>
      <c r="I63" s="105"/>
      <c r="J63" s="105"/>
    </row>
    <row r="64" spans="1:10" x14ac:dyDescent="0.3">
      <c r="A64" s="57" t="s">
        <v>88</v>
      </c>
      <c r="B64" s="58"/>
      <c r="F64" s="197"/>
      <c r="I64" s="105"/>
      <c r="J64" s="105"/>
    </row>
    <row r="65" spans="1:10" x14ac:dyDescent="0.3">
      <c r="A65" s="465" t="s">
        <v>294</v>
      </c>
      <c r="B65" s="465"/>
      <c r="F65" s="13"/>
      <c r="I65" s="105"/>
      <c r="J65" s="105"/>
    </row>
    <row r="66" spans="1:10" x14ac:dyDescent="0.3">
      <c r="A66" s="465"/>
      <c r="B66" s="465"/>
      <c r="E66" s="100"/>
      <c r="F66" s="13"/>
      <c r="I66" s="105"/>
      <c r="J66" s="105"/>
    </row>
    <row r="67" spans="1:10" x14ac:dyDescent="0.3">
      <c r="A67" t="s">
        <v>153</v>
      </c>
      <c r="B67" s="197">
        <v>46960</v>
      </c>
      <c r="F67" s="13"/>
      <c r="I67" s="105"/>
      <c r="J67" s="105"/>
    </row>
    <row r="68" spans="1:10" x14ac:dyDescent="0.3">
      <c r="A68" t="s">
        <v>78</v>
      </c>
      <c r="B68" s="13">
        <v>43466</v>
      </c>
      <c r="I68" s="105"/>
      <c r="J68" s="105"/>
    </row>
    <row r="69" spans="1:10" x14ac:dyDescent="0.3">
      <c r="A69" s="100" t="s">
        <v>148</v>
      </c>
      <c r="B69" s="13">
        <v>43647</v>
      </c>
      <c r="F69" s="210"/>
      <c r="I69" s="105"/>
      <c r="J69" s="105"/>
    </row>
    <row r="70" spans="1:10" x14ac:dyDescent="0.3">
      <c r="A70" t="s">
        <v>79</v>
      </c>
      <c r="B70" s="13">
        <v>43465</v>
      </c>
      <c r="I70" s="105"/>
      <c r="J70" s="105"/>
    </row>
    <row r="71" spans="1:10" x14ac:dyDescent="0.3">
      <c r="A71" t="s">
        <v>80</v>
      </c>
      <c r="B71">
        <v>6</v>
      </c>
      <c r="F71" s="53"/>
      <c r="I71" s="105"/>
      <c r="J71" s="105"/>
    </row>
    <row r="72" spans="1:10" x14ac:dyDescent="0.3">
      <c r="A72" t="s">
        <v>96</v>
      </c>
      <c r="B72" s="251">
        <v>0.27439000000000002</v>
      </c>
      <c r="E72" s="39"/>
      <c r="F72" s="55"/>
      <c r="I72" s="105"/>
      <c r="J72" s="105"/>
    </row>
    <row r="73" spans="1:10" x14ac:dyDescent="0.3">
      <c r="A73" t="s">
        <v>84</v>
      </c>
      <c r="B73">
        <v>0.35</v>
      </c>
      <c r="E73" s="208"/>
      <c r="F73" s="21"/>
      <c r="I73" s="105"/>
      <c r="J73" s="105"/>
    </row>
    <row r="74" spans="1:10" x14ac:dyDescent="0.3">
      <c r="A74" t="s">
        <v>81</v>
      </c>
      <c r="B74" s="53">
        <v>139.5</v>
      </c>
      <c r="E74" s="208"/>
      <c r="F74" s="53"/>
      <c r="I74" s="105"/>
      <c r="J74" s="105"/>
    </row>
    <row r="75" spans="1:10" x14ac:dyDescent="0.3">
      <c r="A75" s="39" t="s">
        <v>258</v>
      </c>
      <c r="B75" s="55">
        <f>ROUND(B74*B72,2)</f>
        <v>38.28</v>
      </c>
      <c r="I75" s="105"/>
      <c r="J75" s="105"/>
    </row>
    <row r="76" spans="1:10" x14ac:dyDescent="0.3">
      <c r="A76" s="100" t="s">
        <v>230</v>
      </c>
      <c r="B76" s="55">
        <v>358208</v>
      </c>
      <c r="E76" s="39"/>
      <c r="F76" s="56"/>
      <c r="I76" s="105"/>
      <c r="J76" s="105"/>
    </row>
    <row r="77" spans="1:10" ht="15" customHeight="1" x14ac:dyDescent="0.3">
      <c r="A77" s="100" t="s">
        <v>173</v>
      </c>
      <c r="B77" s="21">
        <v>0.35</v>
      </c>
      <c r="E77" s="39"/>
      <c r="F77" s="55"/>
      <c r="I77" s="105"/>
      <c r="J77" s="105"/>
    </row>
    <row r="78" spans="1:10" ht="15" customHeight="1" x14ac:dyDescent="0.3">
      <c r="A78" t="s">
        <v>244</v>
      </c>
      <c r="B78" s="53">
        <f>ROUND(B76*B77,2)</f>
        <v>125372.8</v>
      </c>
      <c r="F78" s="55"/>
      <c r="I78" s="105"/>
      <c r="J78" s="105"/>
    </row>
    <row r="79" spans="1:10" x14ac:dyDescent="0.3">
      <c r="A79" s="91" t="s">
        <v>106</v>
      </c>
      <c r="B79" s="91">
        <v>2.58E-2</v>
      </c>
      <c r="E79" s="187"/>
      <c r="F79" s="55"/>
      <c r="I79" s="105"/>
      <c r="J79" s="105"/>
    </row>
    <row r="80" spans="1:10" x14ac:dyDescent="0.3">
      <c r="A80" s="39" t="s">
        <v>259</v>
      </c>
      <c r="B80" s="56">
        <f>ROUND(B78*B72*B79*B73,2)</f>
        <v>310.64</v>
      </c>
      <c r="E80" s="211"/>
      <c r="I80" s="105"/>
      <c r="J80" s="105"/>
    </row>
    <row r="81" spans="1:10" x14ac:dyDescent="0.3">
      <c r="A81" s="39" t="s">
        <v>245</v>
      </c>
      <c r="B81" s="55">
        <f>SUM(B75,B80)</f>
        <v>348.91999999999996</v>
      </c>
      <c r="E81" s="59"/>
      <c r="F81" s="60"/>
      <c r="I81" s="105"/>
      <c r="J81" s="105"/>
    </row>
    <row r="82" spans="1:10" x14ac:dyDescent="0.3">
      <c r="A82"/>
      <c r="B82" s="55"/>
      <c r="E82" s="106"/>
      <c r="F82" s="106"/>
      <c r="I82" s="105"/>
      <c r="J82" s="105"/>
    </row>
    <row r="83" spans="1:10" x14ac:dyDescent="0.3">
      <c r="A83" s="187" t="s">
        <v>150</v>
      </c>
      <c r="B83" s="55"/>
      <c r="E83" s="106"/>
      <c r="F83" s="106"/>
      <c r="I83" s="105"/>
      <c r="J83" s="105"/>
    </row>
    <row r="84" spans="1:10" x14ac:dyDescent="0.3">
      <c r="E84" s="69"/>
      <c r="F84" s="60"/>
      <c r="I84" s="105"/>
      <c r="J84" s="105"/>
    </row>
    <row r="85" spans="1:10" x14ac:dyDescent="0.3">
      <c r="A85" s="57" t="s">
        <v>99</v>
      </c>
      <c r="B85" s="58"/>
      <c r="E85" s="59"/>
      <c r="F85" s="215"/>
      <c r="I85" s="105"/>
      <c r="J85" s="105"/>
    </row>
    <row r="86" spans="1:10" x14ac:dyDescent="0.3">
      <c r="A86" s="451" t="s">
        <v>346</v>
      </c>
      <c r="B86" s="451"/>
      <c r="E86" s="59"/>
      <c r="F86" s="75"/>
      <c r="I86" s="105"/>
      <c r="J86" s="105"/>
    </row>
    <row r="87" spans="1:10" ht="15" thickBot="1" x14ac:dyDescent="0.35">
      <c r="A87" s="451"/>
      <c r="B87" s="451"/>
      <c r="E87" s="59"/>
      <c r="F87" s="75"/>
      <c r="I87" s="105"/>
      <c r="J87" s="105"/>
    </row>
    <row r="88" spans="1:10" ht="15" thickBot="1" x14ac:dyDescent="0.35">
      <c r="A88" s="245" t="s">
        <v>89</v>
      </c>
      <c r="B88" s="60"/>
      <c r="E88" s="59"/>
      <c r="F88" s="75"/>
      <c r="I88" s="105"/>
      <c r="J88" s="105"/>
    </row>
    <row r="89" spans="1:10" x14ac:dyDescent="0.3">
      <c r="A89" s="59" t="s">
        <v>77</v>
      </c>
      <c r="B89" s="61">
        <v>80000</v>
      </c>
      <c r="E89" s="59"/>
      <c r="F89" s="62"/>
      <c r="I89" s="105"/>
      <c r="J89" s="105"/>
    </row>
    <row r="90" spans="1:10" x14ac:dyDescent="0.3">
      <c r="A90" s="59" t="s">
        <v>90</v>
      </c>
      <c r="B90" s="75">
        <v>43678</v>
      </c>
      <c r="E90" s="59"/>
      <c r="F90" s="64"/>
      <c r="I90" s="105"/>
      <c r="J90" s="105"/>
    </row>
    <row r="91" spans="1:10" x14ac:dyDescent="0.3">
      <c r="A91" s="59" t="s">
        <v>79</v>
      </c>
      <c r="B91" s="75">
        <v>44043</v>
      </c>
      <c r="E91" s="59"/>
      <c r="F91" s="71"/>
      <c r="I91" s="105"/>
      <c r="J91" s="105"/>
    </row>
    <row r="92" spans="1:10" x14ac:dyDescent="0.3">
      <c r="A92" s="59" t="s">
        <v>91</v>
      </c>
      <c r="B92" s="75">
        <v>43710</v>
      </c>
      <c r="E92" s="65"/>
      <c r="F92" s="70"/>
      <c r="I92" s="105"/>
      <c r="J92" s="105"/>
    </row>
    <row r="93" spans="1:10" x14ac:dyDescent="0.3">
      <c r="A93" s="59" t="s">
        <v>80</v>
      </c>
      <c r="B93" s="62">
        <v>11</v>
      </c>
      <c r="E93" s="76"/>
      <c r="F93" s="71"/>
      <c r="I93" s="105"/>
      <c r="J93" s="105"/>
    </row>
    <row r="94" spans="1:10" x14ac:dyDescent="0.3">
      <c r="A94" s="59" t="s">
        <v>96</v>
      </c>
      <c r="B94" s="64">
        <v>0.29404999999999998</v>
      </c>
      <c r="E94" s="76"/>
      <c r="F94" s="204"/>
      <c r="I94" s="105"/>
      <c r="J94" s="105"/>
    </row>
    <row r="95" spans="1:10" x14ac:dyDescent="0.3">
      <c r="A95" s="59" t="s">
        <v>81</v>
      </c>
      <c r="B95" s="71">
        <v>733.33</v>
      </c>
      <c r="E95" s="77"/>
      <c r="F95" s="62"/>
      <c r="I95" s="105"/>
      <c r="J95" s="105"/>
    </row>
    <row r="96" spans="1:10" x14ac:dyDescent="0.3">
      <c r="A96" s="65" t="s">
        <v>246</v>
      </c>
      <c r="B96" s="70">
        <f>ROUND(B95*B94,2)</f>
        <v>215.64</v>
      </c>
      <c r="E96" s="76"/>
      <c r="F96" s="62"/>
      <c r="I96" s="105"/>
      <c r="J96" s="105"/>
    </row>
    <row r="97" spans="1:10" x14ac:dyDescent="0.3">
      <c r="A97" s="225" t="s">
        <v>229</v>
      </c>
      <c r="B97" s="71">
        <v>28000</v>
      </c>
      <c r="E97" s="78"/>
      <c r="F97" s="70"/>
      <c r="I97" s="105"/>
      <c r="J97" s="105"/>
    </row>
    <row r="98" spans="1:10" x14ac:dyDescent="0.3">
      <c r="A98" s="225" t="s">
        <v>184</v>
      </c>
      <c r="B98" s="204">
        <v>0.5</v>
      </c>
      <c r="E98" s="39"/>
      <c r="F98" s="70"/>
      <c r="I98" s="105"/>
      <c r="J98" s="105"/>
    </row>
    <row r="99" spans="1:10" x14ac:dyDescent="0.3">
      <c r="A99" s="76" t="s">
        <v>247</v>
      </c>
      <c r="B99" s="71">
        <f>ROUND(B97*B98,2)</f>
        <v>14000</v>
      </c>
      <c r="E99" s="59"/>
      <c r="F99" s="64"/>
      <c r="I99" s="105"/>
      <c r="J99" s="105"/>
    </row>
    <row r="100" spans="1:10" x14ac:dyDescent="0.3">
      <c r="A100" s="77" t="s">
        <v>98</v>
      </c>
      <c r="B100" s="62">
        <v>0.91666999999999998</v>
      </c>
      <c r="E100" s="69"/>
      <c r="F100" s="60"/>
      <c r="I100" s="105"/>
      <c r="J100" s="105"/>
    </row>
    <row r="101" spans="1:10" x14ac:dyDescent="0.3">
      <c r="A101" s="93" t="s">
        <v>107</v>
      </c>
      <c r="B101" s="94">
        <v>2.58E-2</v>
      </c>
      <c r="E101" s="59"/>
      <c r="F101" s="215"/>
      <c r="I101" s="105"/>
      <c r="J101" s="105"/>
    </row>
    <row r="102" spans="1:10" x14ac:dyDescent="0.3">
      <c r="A102" s="78" t="s">
        <v>248</v>
      </c>
      <c r="B102" s="70">
        <f>ROUND(B99*B94*B101*B100,2)</f>
        <v>97.36</v>
      </c>
      <c r="E102" s="59"/>
      <c r="F102" s="75"/>
      <c r="I102" s="105"/>
      <c r="J102" s="105"/>
    </row>
    <row r="103" spans="1:10" x14ac:dyDescent="0.3">
      <c r="A103" s="39" t="s">
        <v>260</v>
      </c>
      <c r="B103" s="70">
        <f>SUM(B96,B102)</f>
        <v>313</v>
      </c>
      <c r="E103" s="59"/>
      <c r="F103" s="75"/>
      <c r="I103" s="105"/>
      <c r="J103" s="105"/>
    </row>
    <row r="104" spans="1:10" ht="15" thickBot="1" x14ac:dyDescent="0.35">
      <c r="A104" s="59"/>
      <c r="B104" s="64"/>
      <c r="E104" s="59"/>
      <c r="F104" s="62"/>
      <c r="I104" s="105"/>
      <c r="J104" s="105"/>
    </row>
    <row r="105" spans="1:10" ht="15" thickBot="1" x14ac:dyDescent="0.35">
      <c r="A105" s="245" t="s">
        <v>92</v>
      </c>
      <c r="B105" s="60"/>
      <c r="E105" s="59"/>
      <c r="F105" s="64"/>
      <c r="I105" s="105"/>
      <c r="J105" s="105"/>
    </row>
    <row r="106" spans="1:10" x14ac:dyDescent="0.3">
      <c r="A106" s="59" t="s">
        <v>77</v>
      </c>
      <c r="B106" s="61">
        <v>80000</v>
      </c>
      <c r="E106" s="59"/>
      <c r="F106" s="71"/>
      <c r="I106" s="105"/>
      <c r="J106" s="105"/>
    </row>
    <row r="107" spans="1:10" x14ac:dyDescent="0.3">
      <c r="A107" s="59" t="s">
        <v>78</v>
      </c>
      <c r="B107" s="75">
        <v>43710</v>
      </c>
      <c r="E107" s="65"/>
      <c r="F107" s="70"/>
      <c r="I107" s="105"/>
      <c r="J107" s="105"/>
    </row>
    <row r="108" spans="1:10" x14ac:dyDescent="0.3">
      <c r="A108" s="59" t="s">
        <v>79</v>
      </c>
      <c r="B108" s="75">
        <v>44043</v>
      </c>
      <c r="E108" s="77"/>
      <c r="F108" s="71"/>
      <c r="I108" s="105"/>
      <c r="J108" s="105"/>
    </row>
    <row r="109" spans="1:10" x14ac:dyDescent="0.3">
      <c r="A109" s="59" t="s">
        <v>80</v>
      </c>
      <c r="B109" s="62">
        <v>11</v>
      </c>
      <c r="E109" s="77"/>
      <c r="F109" s="204"/>
      <c r="I109" s="105"/>
      <c r="J109" s="105"/>
    </row>
    <row r="110" spans="1:10" x14ac:dyDescent="0.3">
      <c r="A110" s="59" t="s">
        <v>96</v>
      </c>
      <c r="B110" s="64">
        <v>0.29404999999999998</v>
      </c>
      <c r="E110" s="77"/>
      <c r="F110" s="62"/>
      <c r="I110" s="105"/>
      <c r="J110" s="105"/>
    </row>
    <row r="111" spans="1:10" x14ac:dyDescent="0.3">
      <c r="A111" s="59" t="s">
        <v>81</v>
      </c>
      <c r="B111" s="71">
        <v>733.33</v>
      </c>
      <c r="E111" s="77"/>
      <c r="F111" s="62"/>
      <c r="I111" s="105"/>
      <c r="J111" s="105"/>
    </row>
    <row r="112" spans="1:10" x14ac:dyDescent="0.3">
      <c r="A112" s="65" t="s">
        <v>249</v>
      </c>
      <c r="B112" s="70">
        <f>ROUND(B111*B110,2)</f>
        <v>215.64</v>
      </c>
      <c r="E112" s="65"/>
      <c r="F112" s="70"/>
      <c r="I112" s="105"/>
      <c r="J112" s="105"/>
    </row>
    <row r="113" spans="1:10" x14ac:dyDescent="0.3">
      <c r="A113" s="237" t="s">
        <v>250</v>
      </c>
      <c r="B113" s="70">
        <v>156692</v>
      </c>
      <c r="E113" s="39"/>
      <c r="F113" s="70"/>
      <c r="I113" s="105"/>
      <c r="J113" s="105"/>
    </row>
    <row r="114" spans="1:10" x14ac:dyDescent="0.3">
      <c r="A114" s="237" t="s">
        <v>185</v>
      </c>
      <c r="B114" s="71">
        <v>0.9</v>
      </c>
      <c r="E114" s="59"/>
      <c r="F114" s="64"/>
      <c r="I114" s="105"/>
      <c r="J114" s="105"/>
    </row>
    <row r="115" spans="1:10" x14ac:dyDescent="0.3">
      <c r="A115" s="238" t="s">
        <v>251</v>
      </c>
      <c r="B115" s="71">
        <f>ROUND(B113*B114,2)</f>
        <v>141022.79999999999</v>
      </c>
      <c r="E115" s="67"/>
      <c r="F115" s="72"/>
      <c r="I115" s="105"/>
      <c r="J115" s="105"/>
    </row>
    <row r="116" spans="1:10" x14ac:dyDescent="0.3">
      <c r="A116" s="77" t="s">
        <v>59</v>
      </c>
      <c r="B116" s="62">
        <v>0.91666999999999998</v>
      </c>
      <c r="E116" s="68"/>
      <c r="F116" s="73"/>
      <c r="I116" s="105"/>
      <c r="J116" s="105"/>
    </row>
    <row r="117" spans="1:10" x14ac:dyDescent="0.3">
      <c r="A117" s="95" t="s">
        <v>107</v>
      </c>
      <c r="B117" s="94">
        <v>2.58E-2</v>
      </c>
      <c r="E117" s="65"/>
      <c r="F117" s="70"/>
      <c r="I117" s="105"/>
      <c r="J117" s="105"/>
    </row>
    <row r="118" spans="1:10" x14ac:dyDescent="0.3">
      <c r="A118" s="65" t="s">
        <v>195</v>
      </c>
      <c r="B118" s="70">
        <f>ROUND(B115*B110*B117*B116,2)</f>
        <v>980.72</v>
      </c>
      <c r="E118" s="65"/>
      <c r="F118" s="66"/>
      <c r="I118" s="105"/>
      <c r="J118" s="105"/>
    </row>
    <row r="119" spans="1:10" ht="15" customHeight="1" x14ac:dyDescent="0.3">
      <c r="A119" s="39" t="s">
        <v>194</v>
      </c>
      <c r="B119" s="70">
        <f>SUM(B112,B118)</f>
        <v>1196.3600000000001</v>
      </c>
      <c r="E119" s="68"/>
      <c r="F119" s="72"/>
      <c r="I119" s="105"/>
      <c r="J119" s="105"/>
    </row>
    <row r="120" spans="1:10" ht="15" customHeight="1" x14ac:dyDescent="0.3">
      <c r="A120" s="59"/>
      <c r="B120" s="64"/>
      <c r="E120" s="68"/>
      <c r="F120" s="73"/>
      <c r="I120" s="105"/>
      <c r="J120" s="105"/>
    </row>
    <row r="121" spans="1:10" ht="29.25" customHeight="1" x14ac:dyDescent="0.3">
      <c r="A121" s="67" t="s">
        <v>93</v>
      </c>
      <c r="B121" s="72">
        <v>215.64</v>
      </c>
      <c r="E121" s="65"/>
      <c r="F121" s="70"/>
      <c r="I121" s="105"/>
      <c r="J121" s="105"/>
    </row>
    <row r="122" spans="1:10" x14ac:dyDescent="0.3">
      <c r="A122" s="68" t="s">
        <v>94</v>
      </c>
      <c r="B122" s="73">
        <v>215.64</v>
      </c>
      <c r="E122" s="59"/>
      <c r="F122" s="63"/>
      <c r="I122" s="105"/>
      <c r="J122" s="105"/>
    </row>
    <row r="123" spans="1:10" x14ac:dyDescent="0.3">
      <c r="A123" s="65" t="s">
        <v>111</v>
      </c>
      <c r="B123" s="70">
        <f>ROUND(B121-B122,2)</f>
        <v>0</v>
      </c>
      <c r="E123" s="65"/>
      <c r="F123" s="70"/>
      <c r="I123" s="105"/>
      <c r="J123" s="105"/>
    </row>
    <row r="124" spans="1:10" ht="15" customHeight="1" x14ac:dyDescent="0.3">
      <c r="A124" s="65"/>
      <c r="B124" s="66"/>
      <c r="E124" s="65"/>
      <c r="F124" s="74"/>
      <c r="I124" s="105"/>
      <c r="J124" s="105"/>
    </row>
    <row r="125" spans="1:10" x14ac:dyDescent="0.3">
      <c r="A125" s="68" t="s">
        <v>102</v>
      </c>
      <c r="B125" s="72">
        <f>B102</f>
        <v>97.36</v>
      </c>
      <c r="E125" s="69"/>
      <c r="F125" s="70"/>
      <c r="I125" s="105"/>
      <c r="J125" s="105"/>
    </row>
    <row r="126" spans="1:10" x14ac:dyDescent="0.3">
      <c r="A126" s="68" t="s">
        <v>103</v>
      </c>
      <c r="B126" s="73">
        <f>B118</f>
        <v>980.72</v>
      </c>
      <c r="E126" s="198"/>
      <c r="F126" s="70"/>
      <c r="I126" s="105"/>
      <c r="J126" s="105"/>
    </row>
    <row r="127" spans="1:10" x14ac:dyDescent="0.3">
      <c r="A127" s="65" t="s">
        <v>253</v>
      </c>
      <c r="B127" s="70">
        <f>ROUND(B126-B125,2)</f>
        <v>883.36</v>
      </c>
      <c r="E127" s="198"/>
      <c r="F127" s="70"/>
      <c r="I127" s="105"/>
      <c r="J127" s="105"/>
    </row>
    <row r="128" spans="1:10" x14ac:dyDescent="0.3">
      <c r="A128" s="59"/>
      <c r="B128" s="63"/>
      <c r="E128" s="189"/>
      <c r="F128" s="70"/>
      <c r="I128" s="105"/>
      <c r="J128" s="105"/>
    </row>
    <row r="129" spans="1:10" x14ac:dyDescent="0.3">
      <c r="A129" s="65" t="s">
        <v>95</v>
      </c>
      <c r="B129" s="70" t="s">
        <v>100</v>
      </c>
      <c r="E129" s="59"/>
      <c r="F129" s="60"/>
      <c r="I129" s="105"/>
      <c r="J129" s="105"/>
    </row>
    <row r="130" spans="1:10" x14ac:dyDescent="0.3">
      <c r="A130" s="65" t="s">
        <v>104</v>
      </c>
      <c r="B130" s="74">
        <f>B127</f>
        <v>883.36</v>
      </c>
      <c r="E130" s="106"/>
      <c r="F130" s="106"/>
      <c r="I130" s="105"/>
      <c r="J130" s="105"/>
    </row>
    <row r="131" spans="1:10" x14ac:dyDescent="0.3">
      <c r="A131" s="69" t="s">
        <v>252</v>
      </c>
      <c r="B131" s="70">
        <f>SUM(B129:B130)</f>
        <v>883.36</v>
      </c>
      <c r="E131" s="106"/>
      <c r="F131" s="106"/>
      <c r="I131" s="105"/>
      <c r="J131" s="105"/>
    </row>
    <row r="132" spans="1:10" x14ac:dyDescent="0.3">
      <c r="A132" s="452" t="s">
        <v>162</v>
      </c>
      <c r="B132" s="70"/>
      <c r="E132" s="69"/>
      <c r="F132" s="60"/>
      <c r="I132" s="105"/>
      <c r="J132" s="105"/>
    </row>
    <row r="133" spans="1:10" x14ac:dyDescent="0.3">
      <c r="A133" s="452"/>
      <c r="B133" s="70"/>
      <c r="E133" s="59"/>
      <c r="F133" s="215"/>
      <c r="I133" s="105"/>
      <c r="J133" s="105"/>
    </row>
    <row r="134" spans="1:10" x14ac:dyDescent="0.3">
      <c r="A134" s="189"/>
      <c r="B134" s="70"/>
      <c r="E134" s="59"/>
      <c r="F134" s="75"/>
      <c r="I134" s="105"/>
      <c r="J134" s="105"/>
    </row>
    <row r="135" spans="1:10" x14ac:dyDescent="0.3">
      <c r="A135" s="57" t="s">
        <v>124</v>
      </c>
      <c r="B135" s="58"/>
      <c r="E135" s="59"/>
      <c r="F135" s="75"/>
      <c r="I135" s="105"/>
      <c r="J135" s="105"/>
    </row>
    <row r="136" spans="1:10" x14ac:dyDescent="0.3">
      <c r="A136" s="451" t="s">
        <v>161</v>
      </c>
      <c r="B136" s="451"/>
      <c r="E136" s="59"/>
      <c r="F136" s="75"/>
      <c r="I136" s="105"/>
      <c r="J136" s="105"/>
    </row>
    <row r="137" spans="1:10" ht="15" thickBot="1" x14ac:dyDescent="0.35">
      <c r="A137" s="451"/>
      <c r="B137" s="451"/>
      <c r="E137" s="59"/>
      <c r="F137" s="62"/>
      <c r="I137" s="105"/>
      <c r="J137" s="105"/>
    </row>
    <row r="138" spans="1:10" ht="15" thickBot="1" x14ac:dyDescent="0.35">
      <c r="A138" s="245" t="s">
        <v>89</v>
      </c>
      <c r="B138" s="60"/>
      <c r="E138" s="59"/>
      <c r="F138" s="64"/>
      <c r="I138" s="105"/>
      <c r="J138" s="105"/>
    </row>
    <row r="139" spans="1:10" x14ac:dyDescent="0.3">
      <c r="A139" s="59" t="s">
        <v>157</v>
      </c>
      <c r="B139" s="61">
        <v>46010</v>
      </c>
      <c r="E139" s="59"/>
      <c r="F139" s="71"/>
      <c r="I139" s="105"/>
      <c r="J139" s="105"/>
    </row>
    <row r="140" spans="1:10" x14ac:dyDescent="0.3">
      <c r="A140" s="59" t="s">
        <v>90</v>
      </c>
      <c r="B140" s="75">
        <v>43678</v>
      </c>
      <c r="E140" s="78"/>
      <c r="F140" s="70"/>
      <c r="I140" s="105"/>
      <c r="J140" s="105"/>
    </row>
    <row r="141" spans="1:10" x14ac:dyDescent="0.3">
      <c r="A141" s="59" t="s">
        <v>79</v>
      </c>
      <c r="B141" s="75">
        <v>44043</v>
      </c>
      <c r="E141" s="191"/>
      <c r="F141" s="71"/>
      <c r="I141" s="105"/>
      <c r="J141" s="105"/>
    </row>
    <row r="142" spans="1:10" x14ac:dyDescent="0.3">
      <c r="A142" s="59" t="s">
        <v>91</v>
      </c>
      <c r="B142" s="75">
        <v>43710</v>
      </c>
      <c r="E142" s="191"/>
      <c r="F142" s="204"/>
      <c r="I142" s="105"/>
      <c r="J142" s="105"/>
    </row>
    <row r="143" spans="1:10" x14ac:dyDescent="0.3">
      <c r="A143" s="59" t="s">
        <v>80</v>
      </c>
      <c r="B143" s="62">
        <v>11</v>
      </c>
      <c r="E143" s="191"/>
      <c r="F143" s="62"/>
      <c r="I143" s="105"/>
      <c r="J143" s="105"/>
    </row>
    <row r="144" spans="1:10" x14ac:dyDescent="0.3">
      <c r="A144" s="59" t="s">
        <v>96</v>
      </c>
      <c r="B144" s="64">
        <v>0.27439000000000002</v>
      </c>
      <c r="E144" s="191"/>
      <c r="F144" s="60"/>
      <c r="I144" s="105"/>
      <c r="J144" s="105"/>
    </row>
    <row r="145" spans="1:10" ht="16.2" x14ac:dyDescent="0.45">
      <c r="A145" s="59" t="s">
        <v>81</v>
      </c>
      <c r="B145" s="71">
        <v>253</v>
      </c>
      <c r="E145" s="190"/>
      <c r="F145" s="199"/>
      <c r="I145" s="105"/>
      <c r="J145" s="105"/>
    </row>
    <row r="146" spans="1:10" ht="16.2" x14ac:dyDescent="0.45">
      <c r="A146" s="78" t="s">
        <v>254</v>
      </c>
      <c r="B146" s="70">
        <f>ROUND(B145*B144,2)</f>
        <v>69.42</v>
      </c>
      <c r="E146" s="190"/>
      <c r="F146" s="199"/>
      <c r="I146" s="105"/>
      <c r="J146" s="105"/>
    </row>
    <row r="147" spans="1:10" x14ac:dyDescent="0.3">
      <c r="A147" s="78" t="s">
        <v>169</v>
      </c>
      <c r="B147" s="70">
        <v>496034</v>
      </c>
      <c r="E147" s="190"/>
      <c r="F147" s="60"/>
      <c r="I147" s="105"/>
      <c r="J147" s="105"/>
    </row>
    <row r="148" spans="1:10" x14ac:dyDescent="0.3">
      <c r="A148" s="78" t="s">
        <v>186</v>
      </c>
      <c r="B148" s="206">
        <v>0.5</v>
      </c>
      <c r="E148" s="59"/>
      <c r="F148" s="215"/>
      <c r="I148" s="105"/>
      <c r="J148" s="105"/>
    </row>
    <row r="149" spans="1:10" x14ac:dyDescent="0.3">
      <c r="A149" s="191" t="s">
        <v>255</v>
      </c>
      <c r="B149" s="71">
        <f>ROUND(B147*B148,2)</f>
        <v>248017</v>
      </c>
      <c r="E149" s="59"/>
      <c r="F149" s="75"/>
      <c r="I149" s="105"/>
      <c r="J149" s="105"/>
    </row>
    <row r="150" spans="1:10" x14ac:dyDescent="0.3">
      <c r="A150" s="191" t="s">
        <v>145</v>
      </c>
      <c r="B150" s="62">
        <v>0.91666999999999998</v>
      </c>
      <c r="E150" s="59"/>
      <c r="F150" s="75"/>
      <c r="I150" s="105"/>
      <c r="J150" s="105"/>
    </row>
    <row r="151" spans="1:10" x14ac:dyDescent="0.3">
      <c r="A151" s="239" t="s">
        <v>158</v>
      </c>
      <c r="B151" s="103">
        <v>2.58E-2</v>
      </c>
      <c r="E151" s="200"/>
      <c r="F151" s="75"/>
      <c r="I151" s="105"/>
      <c r="J151" s="105"/>
    </row>
    <row r="152" spans="1:10" ht="16.2" x14ac:dyDescent="0.45">
      <c r="A152" s="190" t="s">
        <v>207</v>
      </c>
      <c r="B152" s="199">
        <f>ROUND(B149*B144*B151*B150,2)</f>
        <v>1609.47</v>
      </c>
      <c r="E152" s="59"/>
      <c r="F152" s="62"/>
      <c r="I152" s="105"/>
      <c r="J152" s="105"/>
    </row>
    <row r="153" spans="1:10" x14ac:dyDescent="0.3">
      <c r="A153" s="39" t="s">
        <v>210</v>
      </c>
      <c r="B153" s="70">
        <f>SUM(B146,B152)</f>
        <v>1678.89</v>
      </c>
      <c r="E153" s="59"/>
      <c r="F153" s="62"/>
      <c r="I153" s="105"/>
      <c r="J153" s="105"/>
    </row>
    <row r="154" spans="1:10" ht="16.8" thickBot="1" x14ac:dyDescent="0.5">
      <c r="A154" s="190"/>
      <c r="B154" s="199"/>
      <c r="E154" s="59"/>
      <c r="F154" s="64"/>
      <c r="I154" s="105"/>
      <c r="J154" s="105"/>
    </row>
    <row r="155" spans="1:10" ht="15" thickBot="1" x14ac:dyDescent="0.35">
      <c r="A155" s="246" t="s">
        <v>92</v>
      </c>
      <c r="B155" s="60"/>
      <c r="E155" s="59"/>
      <c r="F155" s="71"/>
      <c r="I155" s="105"/>
      <c r="J155" s="105"/>
    </row>
    <row r="156" spans="1:10" x14ac:dyDescent="0.3">
      <c r="A156" s="59" t="s">
        <v>206</v>
      </c>
      <c r="B156" s="61">
        <v>47260</v>
      </c>
      <c r="E156" s="65"/>
      <c r="F156" s="70"/>
      <c r="I156" s="105"/>
      <c r="J156" s="105"/>
    </row>
    <row r="157" spans="1:10" x14ac:dyDescent="0.3">
      <c r="A157" s="59" t="s">
        <v>78</v>
      </c>
      <c r="B157" s="75">
        <v>43678</v>
      </c>
      <c r="E157" s="76"/>
      <c r="F157" s="204"/>
      <c r="I157" s="105"/>
      <c r="J157" s="105"/>
    </row>
    <row r="158" spans="1:10" x14ac:dyDescent="0.3">
      <c r="A158" s="59" t="s">
        <v>79</v>
      </c>
      <c r="B158" s="75">
        <v>44043</v>
      </c>
      <c r="E158" s="77"/>
      <c r="F158" s="71"/>
      <c r="I158" s="105"/>
      <c r="J158" s="105"/>
    </row>
    <row r="159" spans="1:10" x14ac:dyDescent="0.3">
      <c r="A159" s="200" t="s">
        <v>159</v>
      </c>
      <c r="B159" s="75">
        <v>43710</v>
      </c>
      <c r="E159" s="77"/>
      <c r="F159" s="62"/>
      <c r="I159" s="105"/>
      <c r="J159" s="105"/>
    </row>
    <row r="160" spans="1:10" x14ac:dyDescent="0.3">
      <c r="A160" s="59" t="s">
        <v>80</v>
      </c>
      <c r="B160" s="62">
        <v>11</v>
      </c>
      <c r="E160" s="77"/>
      <c r="F160" s="62"/>
      <c r="I160" s="105"/>
      <c r="J160" s="105"/>
    </row>
    <row r="161" spans="1:10" x14ac:dyDescent="0.3">
      <c r="A161" s="59" t="s">
        <v>96</v>
      </c>
      <c r="B161" s="64">
        <v>0.27439000000000002</v>
      </c>
      <c r="E161" s="65"/>
      <c r="F161" s="70"/>
      <c r="I161" s="105"/>
      <c r="J161" s="105"/>
    </row>
    <row r="162" spans="1:10" x14ac:dyDescent="0.3">
      <c r="A162" s="59" t="s">
        <v>81</v>
      </c>
      <c r="B162" s="71">
        <v>258.5</v>
      </c>
      <c r="E162" s="39"/>
      <c r="F162" s="70"/>
      <c r="I162" s="105"/>
      <c r="J162" s="105"/>
    </row>
    <row r="163" spans="1:10" x14ac:dyDescent="0.3">
      <c r="A163" s="65" t="s">
        <v>261</v>
      </c>
      <c r="B163" s="70">
        <f>ROUND(B162*B161,2)</f>
        <v>70.930000000000007</v>
      </c>
      <c r="E163" s="59"/>
      <c r="F163" s="64"/>
      <c r="I163" s="105"/>
      <c r="J163" s="105"/>
    </row>
    <row r="164" spans="1:10" x14ac:dyDescent="0.3">
      <c r="A164" s="78" t="s">
        <v>171</v>
      </c>
      <c r="B164" s="70">
        <v>358208</v>
      </c>
      <c r="E164" s="67"/>
      <c r="F164" s="72"/>
      <c r="I164" s="105"/>
      <c r="J164" s="105"/>
    </row>
    <row r="165" spans="1:10" x14ac:dyDescent="0.3">
      <c r="A165" s="78" t="s">
        <v>187</v>
      </c>
      <c r="B165" s="206">
        <v>0.8</v>
      </c>
      <c r="E165" s="68"/>
      <c r="F165" s="73"/>
      <c r="I165" s="105"/>
      <c r="J165" s="105"/>
    </row>
    <row r="166" spans="1:10" x14ac:dyDescent="0.3">
      <c r="A166" s="77" t="s">
        <v>262</v>
      </c>
      <c r="B166" s="71">
        <f>ROUND(B164*B165,2)</f>
        <v>286566.40000000002</v>
      </c>
      <c r="E166" s="65"/>
      <c r="F166" s="70"/>
      <c r="I166" s="105"/>
      <c r="J166" s="105"/>
    </row>
    <row r="167" spans="1:10" x14ac:dyDescent="0.3">
      <c r="A167" s="77" t="s">
        <v>59</v>
      </c>
      <c r="B167" s="62">
        <v>0.91666999999999998</v>
      </c>
      <c r="E167" s="65"/>
      <c r="F167" s="66"/>
      <c r="I167" s="105"/>
      <c r="J167" s="105"/>
    </row>
    <row r="168" spans="1:10" x14ac:dyDescent="0.3">
      <c r="A168" s="95" t="s">
        <v>107</v>
      </c>
      <c r="B168" s="94">
        <v>2.58E-2</v>
      </c>
      <c r="E168" s="68"/>
      <c r="F168" s="72"/>
      <c r="I168" s="105"/>
      <c r="J168" s="105"/>
    </row>
    <row r="169" spans="1:10" x14ac:dyDescent="0.3">
      <c r="A169" s="65" t="s">
        <v>263</v>
      </c>
      <c r="B169" s="70">
        <f>ROUND(B166*B161*B168*B167,2)</f>
        <v>1859.63</v>
      </c>
      <c r="E169" s="68"/>
      <c r="F169" s="73"/>
      <c r="I169" s="105"/>
      <c r="J169" s="105"/>
    </row>
    <row r="170" spans="1:10" x14ac:dyDescent="0.3">
      <c r="A170" s="39" t="s">
        <v>208</v>
      </c>
      <c r="B170" s="70">
        <f>SUM(B163,B169)</f>
        <v>1930.5600000000002</v>
      </c>
      <c r="E170" s="65"/>
      <c r="F170" s="70"/>
      <c r="I170" s="105"/>
      <c r="J170" s="105"/>
    </row>
    <row r="171" spans="1:10" ht="15" customHeight="1" x14ac:dyDescent="0.3">
      <c r="A171" s="59"/>
      <c r="B171" s="64"/>
      <c r="E171" s="59"/>
      <c r="F171" s="63"/>
      <c r="I171" s="105"/>
      <c r="J171" s="105"/>
    </row>
    <row r="172" spans="1:10" x14ac:dyDescent="0.3">
      <c r="A172" s="67" t="s">
        <v>93</v>
      </c>
      <c r="B172" s="72">
        <f>B146</f>
        <v>69.42</v>
      </c>
      <c r="E172" s="68"/>
      <c r="F172" s="72"/>
      <c r="I172" s="105"/>
      <c r="J172" s="105"/>
    </row>
    <row r="173" spans="1:10" ht="15" customHeight="1" x14ac:dyDescent="0.3">
      <c r="A173" s="68" t="s">
        <v>94</v>
      </c>
      <c r="B173" s="73">
        <f>B163</f>
        <v>70.930000000000007</v>
      </c>
      <c r="E173" s="68"/>
      <c r="F173" s="73"/>
      <c r="I173" s="105"/>
      <c r="J173" s="105"/>
    </row>
    <row r="174" spans="1:10" x14ac:dyDescent="0.3">
      <c r="A174" s="65" t="s">
        <v>211</v>
      </c>
      <c r="B174" s="70">
        <f>ROUND(B173-B172,2)</f>
        <v>1.51</v>
      </c>
      <c r="E174" s="69"/>
      <c r="F174" s="70"/>
      <c r="I174" s="105"/>
      <c r="J174" s="105"/>
    </row>
    <row r="175" spans="1:10" x14ac:dyDescent="0.3">
      <c r="A175" s="65"/>
      <c r="B175" s="66"/>
      <c r="E175" s="198"/>
      <c r="F175" s="188"/>
      <c r="I175" s="105"/>
      <c r="J175" s="105"/>
    </row>
    <row r="176" spans="1:10" x14ac:dyDescent="0.3">
      <c r="A176" s="68" t="s">
        <v>102</v>
      </c>
      <c r="B176" s="72">
        <f>B152</f>
        <v>1609.47</v>
      </c>
      <c r="E176" s="198"/>
      <c r="F176" s="70"/>
      <c r="I176" s="105"/>
      <c r="J176" s="105"/>
    </row>
    <row r="177" spans="1:10" x14ac:dyDescent="0.3">
      <c r="A177" s="68" t="s">
        <v>103</v>
      </c>
      <c r="B177" s="73">
        <f>B169</f>
        <v>1859.63</v>
      </c>
      <c r="E177" s="69"/>
      <c r="F177" s="70"/>
      <c r="I177" s="105"/>
      <c r="J177" s="105"/>
    </row>
    <row r="178" spans="1:10" x14ac:dyDescent="0.3">
      <c r="A178" s="65" t="s">
        <v>197</v>
      </c>
      <c r="B178" s="70">
        <f>ROUND(B177-B176,2)</f>
        <v>250.16</v>
      </c>
      <c r="E178" s="59"/>
      <c r="F178" s="60"/>
      <c r="I178" s="105"/>
      <c r="J178" s="105"/>
    </row>
    <row r="179" spans="1:10" x14ac:dyDescent="0.3">
      <c r="A179" s="59"/>
      <c r="B179" s="63"/>
      <c r="E179" s="106"/>
      <c r="F179" s="106"/>
      <c r="I179" s="105"/>
      <c r="J179" s="105"/>
    </row>
    <row r="180" spans="1:10" x14ac:dyDescent="0.3">
      <c r="A180" s="68" t="s">
        <v>95</v>
      </c>
      <c r="B180" s="72">
        <f>B174</f>
        <v>1.51</v>
      </c>
      <c r="E180" s="106"/>
      <c r="F180" s="106"/>
      <c r="I180" s="105"/>
      <c r="J180" s="105"/>
    </row>
    <row r="181" spans="1:10" x14ac:dyDescent="0.3">
      <c r="A181" s="68" t="s">
        <v>104</v>
      </c>
      <c r="B181" s="73">
        <f>B178</f>
        <v>250.16</v>
      </c>
      <c r="E181" s="69"/>
      <c r="F181" s="60"/>
      <c r="I181" s="105"/>
      <c r="J181" s="105"/>
    </row>
    <row r="182" spans="1:10" ht="15" customHeight="1" x14ac:dyDescent="0.3">
      <c r="A182" s="69" t="s">
        <v>209</v>
      </c>
      <c r="B182" s="70">
        <f>SUM(B181,B180)</f>
        <v>251.67</v>
      </c>
      <c r="E182" s="59"/>
      <c r="F182" s="215"/>
      <c r="I182" s="105"/>
      <c r="J182" s="105"/>
    </row>
    <row r="183" spans="1:10" ht="15" customHeight="1" x14ac:dyDescent="0.3">
      <c r="A183" s="452" t="s">
        <v>167</v>
      </c>
      <c r="B183" s="188"/>
      <c r="E183" s="59"/>
      <c r="F183" s="75"/>
      <c r="I183" s="105"/>
      <c r="J183" s="105"/>
    </row>
    <row r="184" spans="1:10" x14ac:dyDescent="0.3">
      <c r="A184" s="452"/>
      <c r="B184" s="70"/>
      <c r="E184" s="59"/>
      <c r="F184" s="75"/>
      <c r="I184" s="105"/>
      <c r="J184" s="105"/>
    </row>
    <row r="185" spans="1:10" x14ac:dyDescent="0.3">
      <c r="A185" s="69"/>
      <c r="B185" s="70"/>
      <c r="E185" s="59"/>
      <c r="F185" s="75"/>
      <c r="I185" s="105"/>
      <c r="J185" s="105"/>
    </row>
    <row r="186" spans="1:10" x14ac:dyDescent="0.3">
      <c r="A186" s="57" t="s">
        <v>156</v>
      </c>
      <c r="B186" s="58"/>
      <c r="E186" s="59"/>
      <c r="F186" s="62"/>
      <c r="I186" s="105"/>
      <c r="J186" s="105"/>
    </row>
    <row r="187" spans="1:10" x14ac:dyDescent="0.3">
      <c r="A187" s="451" t="s">
        <v>345</v>
      </c>
      <c r="B187" s="451"/>
      <c r="E187" s="59"/>
      <c r="F187" s="64"/>
      <c r="I187" s="105"/>
      <c r="J187" s="105"/>
    </row>
    <row r="188" spans="1:10" ht="15" thickBot="1" x14ac:dyDescent="0.35">
      <c r="A188" s="451"/>
      <c r="B188" s="451"/>
      <c r="E188" s="59"/>
      <c r="F188" s="71"/>
      <c r="I188" s="105"/>
      <c r="J188" s="105"/>
    </row>
    <row r="189" spans="1:10" ht="15" thickBot="1" x14ac:dyDescent="0.35">
      <c r="A189" s="245" t="s">
        <v>89</v>
      </c>
      <c r="B189" s="60"/>
      <c r="E189" s="78"/>
      <c r="F189" s="70"/>
      <c r="I189" s="105"/>
      <c r="J189" s="105"/>
    </row>
    <row r="190" spans="1:10" x14ac:dyDescent="0.3">
      <c r="A190" s="59" t="s">
        <v>77</v>
      </c>
      <c r="B190" s="61">
        <v>15000</v>
      </c>
      <c r="E190" s="216"/>
      <c r="F190" s="64"/>
      <c r="I190" s="105"/>
      <c r="J190" s="105"/>
    </row>
    <row r="191" spans="1:10" x14ac:dyDescent="0.3">
      <c r="A191" s="59" t="s">
        <v>90</v>
      </c>
      <c r="B191" s="75">
        <v>43556</v>
      </c>
      <c r="E191" s="216"/>
      <c r="F191" s="60"/>
      <c r="I191" s="105"/>
      <c r="J191" s="105"/>
    </row>
    <row r="192" spans="1:10" x14ac:dyDescent="0.3">
      <c r="A192" s="59" t="s">
        <v>79</v>
      </c>
      <c r="B192" s="75">
        <v>43921</v>
      </c>
      <c r="E192" s="43"/>
      <c r="F192" s="60"/>
      <c r="I192" s="105"/>
      <c r="J192" s="105"/>
    </row>
    <row r="193" spans="1:10" x14ac:dyDescent="0.3">
      <c r="A193" s="59" t="s">
        <v>91</v>
      </c>
      <c r="B193" s="75">
        <v>43741</v>
      </c>
      <c r="E193" s="59"/>
      <c r="F193" s="215"/>
      <c r="I193" s="105"/>
      <c r="J193" s="105"/>
    </row>
    <row r="194" spans="1:10" x14ac:dyDescent="0.3">
      <c r="A194" s="59" t="s">
        <v>80</v>
      </c>
      <c r="B194" s="62">
        <v>6</v>
      </c>
      <c r="E194" s="59"/>
      <c r="F194" s="75"/>
      <c r="I194" s="105"/>
      <c r="J194" s="105"/>
    </row>
    <row r="195" spans="1:10" x14ac:dyDescent="0.3">
      <c r="A195" s="59" t="s">
        <v>96</v>
      </c>
      <c r="B195" s="64">
        <v>0.51321000000000006</v>
      </c>
      <c r="E195" s="59"/>
      <c r="F195" s="75"/>
      <c r="I195" s="105"/>
      <c r="J195" s="105"/>
    </row>
    <row r="196" spans="1:10" x14ac:dyDescent="0.3">
      <c r="A196" s="59" t="s">
        <v>81</v>
      </c>
      <c r="B196" s="71">
        <v>37.5</v>
      </c>
      <c r="E196" s="59"/>
      <c r="F196" s="62"/>
      <c r="I196" s="105"/>
      <c r="J196" s="105"/>
    </row>
    <row r="197" spans="1:10" x14ac:dyDescent="0.3">
      <c r="A197" s="78" t="s">
        <v>264</v>
      </c>
      <c r="B197" s="70">
        <f>ROUND(B196*B195,2)</f>
        <v>19.25</v>
      </c>
      <c r="E197" s="59"/>
      <c r="F197" s="64"/>
      <c r="I197" s="105"/>
      <c r="J197" s="105"/>
    </row>
    <row r="198" spans="1:10" x14ac:dyDescent="0.3">
      <c r="A198" s="455" t="s">
        <v>149</v>
      </c>
      <c r="B198" s="64"/>
      <c r="E198" s="59"/>
      <c r="F198" s="71"/>
      <c r="I198" s="105"/>
      <c r="J198" s="105"/>
    </row>
    <row r="199" spans="1:10" ht="15" thickBot="1" x14ac:dyDescent="0.35">
      <c r="A199" s="455" t="s">
        <v>92</v>
      </c>
      <c r="B199" s="60"/>
      <c r="E199" s="65"/>
      <c r="F199" s="70"/>
      <c r="I199" s="105"/>
      <c r="J199" s="105"/>
    </row>
    <row r="200" spans="1:10" ht="15" thickBot="1" x14ac:dyDescent="0.35">
      <c r="A200" s="226" t="s">
        <v>92</v>
      </c>
      <c r="B200" s="60"/>
      <c r="E200" s="77"/>
      <c r="F200" s="71"/>
      <c r="I200" s="105"/>
      <c r="J200" s="105"/>
    </row>
    <row r="201" spans="1:10" x14ac:dyDescent="0.3">
      <c r="A201" s="59" t="s">
        <v>77</v>
      </c>
      <c r="B201" s="61">
        <v>50000</v>
      </c>
      <c r="E201" s="77"/>
      <c r="F201" s="71"/>
      <c r="I201" s="105"/>
      <c r="J201" s="105"/>
    </row>
    <row r="202" spans="1:10" x14ac:dyDescent="0.3">
      <c r="A202" s="59" t="s">
        <v>78</v>
      </c>
      <c r="B202" s="75">
        <v>43556</v>
      </c>
      <c r="E202" s="77"/>
      <c r="F202" s="62"/>
      <c r="I202" s="105"/>
      <c r="J202" s="105"/>
    </row>
    <row r="203" spans="1:10" x14ac:dyDescent="0.3">
      <c r="A203" s="59" t="s">
        <v>79</v>
      </c>
      <c r="B203" s="75">
        <v>43921</v>
      </c>
      <c r="E203" s="77"/>
      <c r="F203" s="62"/>
      <c r="I203" s="105"/>
      <c r="J203" s="105"/>
    </row>
    <row r="204" spans="1:10" x14ac:dyDescent="0.3">
      <c r="A204" s="59" t="s">
        <v>80</v>
      </c>
      <c r="B204" s="62">
        <v>6</v>
      </c>
      <c r="E204" s="65"/>
      <c r="F204" s="70"/>
      <c r="I204" s="105"/>
      <c r="J204" s="105"/>
    </row>
    <row r="205" spans="1:10" x14ac:dyDescent="0.3">
      <c r="A205" s="59" t="s">
        <v>96</v>
      </c>
      <c r="B205" s="64">
        <v>0.51321000000000006</v>
      </c>
      <c r="E205" s="39"/>
      <c r="F205" s="70"/>
      <c r="I205" s="105"/>
      <c r="J205" s="105"/>
    </row>
    <row r="206" spans="1:10" x14ac:dyDescent="0.3">
      <c r="A206" s="59" t="s">
        <v>81</v>
      </c>
      <c r="B206" s="71">
        <v>188.5</v>
      </c>
      <c r="E206" s="59"/>
      <c r="F206" s="64"/>
      <c r="I206" s="105"/>
      <c r="J206" s="105"/>
    </row>
    <row r="207" spans="1:10" ht="15" customHeight="1" x14ac:dyDescent="0.3">
      <c r="A207" s="65" t="s">
        <v>265</v>
      </c>
      <c r="B207" s="70">
        <f>ROUND(B206*B205,2)</f>
        <v>96.74</v>
      </c>
      <c r="E207" s="67"/>
      <c r="F207" s="72"/>
      <c r="I207" s="105"/>
      <c r="J207" s="105"/>
    </row>
    <row r="208" spans="1:10" ht="15" customHeight="1" x14ac:dyDescent="0.3">
      <c r="A208" s="78" t="s">
        <v>266</v>
      </c>
      <c r="B208" s="70">
        <v>85500</v>
      </c>
      <c r="E208" s="67"/>
      <c r="F208" s="72"/>
      <c r="I208" s="105"/>
      <c r="J208" s="105"/>
    </row>
    <row r="209" spans="1:10" ht="15" customHeight="1" x14ac:dyDescent="0.3">
      <c r="A209" s="78" t="s">
        <v>198</v>
      </c>
      <c r="B209" s="204">
        <v>0.9</v>
      </c>
      <c r="E209" s="68"/>
      <c r="F209" s="73"/>
      <c r="I209" s="105"/>
      <c r="J209" s="105"/>
    </row>
    <row r="210" spans="1:10" ht="15" customHeight="1" x14ac:dyDescent="0.3">
      <c r="A210" t="s">
        <v>267</v>
      </c>
      <c r="B210" s="53">
        <f>ROUND(B208*B209,2)</f>
        <v>76950</v>
      </c>
      <c r="E210" s="68"/>
      <c r="F210" s="73"/>
      <c r="I210" s="105"/>
      <c r="J210" s="105"/>
    </row>
    <row r="211" spans="1:10" x14ac:dyDescent="0.3">
      <c r="A211" s="77" t="s">
        <v>59</v>
      </c>
      <c r="B211" s="204">
        <v>0.5</v>
      </c>
      <c r="E211" s="65"/>
      <c r="F211" s="70"/>
      <c r="I211" s="105"/>
      <c r="J211" s="105"/>
    </row>
    <row r="212" spans="1:10" ht="13.5" customHeight="1" x14ac:dyDescent="0.3">
      <c r="A212" s="95" t="s">
        <v>107</v>
      </c>
      <c r="B212" s="94">
        <v>2.58E-2</v>
      </c>
      <c r="E212" s="65"/>
      <c r="F212" s="66"/>
      <c r="I212" s="105"/>
      <c r="J212" s="105"/>
    </row>
    <row r="213" spans="1:10" x14ac:dyDescent="0.3">
      <c r="A213" s="65" t="s">
        <v>268</v>
      </c>
      <c r="B213" s="70">
        <f>ROUND(B210*B205*B212*B211,2)</f>
        <v>509.44</v>
      </c>
      <c r="E213" s="68"/>
      <c r="F213" s="72"/>
      <c r="I213" s="105"/>
      <c r="J213" s="105"/>
    </row>
    <row r="214" spans="1:10" x14ac:dyDescent="0.3">
      <c r="A214" s="39" t="s">
        <v>269</v>
      </c>
      <c r="B214" s="70">
        <f>SUM(B207,B213)</f>
        <v>606.17999999999995</v>
      </c>
      <c r="E214" s="68"/>
      <c r="F214" s="73"/>
      <c r="I214" s="105"/>
      <c r="J214" s="105"/>
    </row>
    <row r="215" spans="1:10" ht="15" customHeight="1" x14ac:dyDescent="0.3">
      <c r="A215" s="59"/>
      <c r="B215" s="64"/>
      <c r="E215" s="65"/>
      <c r="F215" s="70"/>
      <c r="I215" s="105"/>
      <c r="J215" s="105"/>
    </row>
    <row r="216" spans="1:10" ht="15" customHeight="1" x14ac:dyDescent="0.3">
      <c r="A216" s="67" t="s">
        <v>93</v>
      </c>
      <c r="B216" s="72">
        <f>B197</f>
        <v>19.25</v>
      </c>
      <c r="E216" s="59"/>
      <c r="F216" s="63"/>
      <c r="I216" s="105"/>
      <c r="J216" s="105"/>
    </row>
    <row r="217" spans="1:10" x14ac:dyDescent="0.3">
      <c r="A217" s="68" t="s">
        <v>94</v>
      </c>
      <c r="B217" s="73">
        <f>B207</f>
        <v>96.74</v>
      </c>
      <c r="E217" s="68"/>
      <c r="F217" s="72"/>
      <c r="I217" s="105"/>
      <c r="J217" s="105"/>
    </row>
    <row r="218" spans="1:10" x14ac:dyDescent="0.3">
      <c r="A218" s="65" t="s">
        <v>270</v>
      </c>
      <c r="B218" s="70">
        <f>ROUND(B217-B216,2)</f>
        <v>77.489999999999995</v>
      </c>
      <c r="E218" s="68"/>
      <c r="F218" s="73"/>
      <c r="I218" s="105"/>
      <c r="J218" s="105"/>
    </row>
    <row r="219" spans="1:10" x14ac:dyDescent="0.3">
      <c r="A219" s="65"/>
      <c r="B219" s="66"/>
      <c r="E219" s="69"/>
      <c r="F219" s="70"/>
      <c r="I219" s="105"/>
      <c r="J219" s="105"/>
    </row>
    <row r="220" spans="1:10" x14ac:dyDescent="0.3">
      <c r="A220" s="68" t="s">
        <v>102</v>
      </c>
      <c r="B220" s="72">
        <v>0</v>
      </c>
      <c r="E220" s="198"/>
      <c r="F220" s="188"/>
      <c r="I220" s="105"/>
      <c r="J220" s="105"/>
    </row>
    <row r="221" spans="1:10" x14ac:dyDescent="0.3">
      <c r="A221" s="68" t="s">
        <v>103</v>
      </c>
      <c r="B221" s="73">
        <f>B213</f>
        <v>509.44</v>
      </c>
      <c r="E221" s="198"/>
      <c r="F221" s="70"/>
      <c r="I221" s="105"/>
      <c r="J221" s="105"/>
    </row>
    <row r="222" spans="1:10" x14ac:dyDescent="0.3">
      <c r="A222" s="65" t="s">
        <v>271</v>
      </c>
      <c r="B222" s="70">
        <f>ROUND(B213-B220,2)</f>
        <v>509.44</v>
      </c>
      <c r="E222" s="217"/>
      <c r="F222" s="70"/>
      <c r="I222" s="105"/>
      <c r="J222" s="105"/>
    </row>
    <row r="223" spans="1:10" x14ac:dyDescent="0.3">
      <c r="A223" s="59"/>
      <c r="B223" s="63"/>
      <c r="E223" s="217"/>
      <c r="F223" s="70"/>
      <c r="I223" s="105"/>
      <c r="J223" s="105"/>
    </row>
    <row r="224" spans="1:10" x14ac:dyDescent="0.3">
      <c r="A224" s="68" t="s">
        <v>95</v>
      </c>
      <c r="B224" s="72">
        <f>B218</f>
        <v>77.489999999999995</v>
      </c>
      <c r="E224" s="217"/>
      <c r="I224" s="105"/>
      <c r="J224" s="105"/>
    </row>
    <row r="225" spans="1:10" x14ac:dyDescent="0.3">
      <c r="A225" s="68" t="s">
        <v>104</v>
      </c>
      <c r="B225" s="73">
        <f>B222</f>
        <v>509.44</v>
      </c>
      <c r="E225" s="105"/>
      <c r="F225" s="105"/>
      <c r="I225" s="105"/>
      <c r="J225" s="105"/>
    </row>
    <row r="226" spans="1:10" x14ac:dyDescent="0.3">
      <c r="A226" s="69" t="s">
        <v>272</v>
      </c>
      <c r="B226" s="70">
        <f>SUM(B224:B225)</f>
        <v>586.92999999999995</v>
      </c>
      <c r="E226" s="106"/>
      <c r="F226" s="106"/>
      <c r="I226" s="105"/>
      <c r="J226" s="105"/>
    </row>
    <row r="227" spans="1:10" x14ac:dyDescent="0.3">
      <c r="A227" s="452" t="s">
        <v>163</v>
      </c>
      <c r="B227" s="188"/>
      <c r="E227" s="106"/>
      <c r="F227" s="106"/>
      <c r="I227" s="105"/>
      <c r="J227" s="105"/>
    </row>
    <row r="228" spans="1:10" x14ac:dyDescent="0.3">
      <c r="A228" s="452"/>
      <c r="B228" s="70"/>
      <c r="E228" s="43"/>
      <c r="F228" s="43"/>
      <c r="I228" s="105"/>
      <c r="J228" s="105"/>
    </row>
    <row r="229" spans="1:10" x14ac:dyDescent="0.3">
      <c r="A229" s="450" t="s">
        <v>168</v>
      </c>
      <c r="B229" s="70"/>
      <c r="E229" s="100"/>
      <c r="F229" s="98"/>
      <c r="I229" s="105"/>
      <c r="J229" s="105"/>
    </row>
    <row r="230" spans="1:10" x14ac:dyDescent="0.3">
      <c r="A230" s="450"/>
      <c r="B230" s="70"/>
      <c r="E230" s="100"/>
      <c r="F230" s="54"/>
      <c r="I230" s="105"/>
      <c r="J230" s="105"/>
    </row>
    <row r="231" spans="1:10" x14ac:dyDescent="0.3">
      <c r="A231" s="450"/>
      <c r="E231" s="100"/>
      <c r="F231" s="54"/>
      <c r="I231" s="105"/>
      <c r="J231" s="105"/>
    </row>
    <row r="232" spans="1:10" x14ac:dyDescent="0.3">
      <c r="A232" s="453" t="s">
        <v>120</v>
      </c>
      <c r="B232" s="453"/>
      <c r="E232" s="100"/>
      <c r="F232" s="54"/>
      <c r="I232" s="105"/>
      <c r="J232" s="105"/>
    </row>
    <row r="233" spans="1:10" x14ac:dyDescent="0.3">
      <c r="A233" s="451" t="s">
        <v>326</v>
      </c>
      <c r="B233" s="451"/>
      <c r="E233" s="100"/>
      <c r="F233" s="45"/>
      <c r="I233" s="105"/>
      <c r="J233" s="105"/>
    </row>
    <row r="234" spans="1:10" ht="15" thickBot="1" x14ac:dyDescent="0.35">
      <c r="A234" s="451"/>
      <c r="B234" s="451"/>
      <c r="E234" s="100"/>
      <c r="F234" s="218"/>
      <c r="I234" s="105"/>
      <c r="J234" s="105"/>
    </row>
    <row r="235" spans="1:10" ht="15" thickBot="1" x14ac:dyDescent="0.35">
      <c r="A235" s="226" t="s">
        <v>119</v>
      </c>
      <c r="B235" s="43"/>
      <c r="E235" s="100"/>
      <c r="F235" s="97"/>
      <c r="I235" s="105"/>
      <c r="J235" s="105"/>
    </row>
    <row r="236" spans="1:10" x14ac:dyDescent="0.3">
      <c r="A236" s="100" t="s">
        <v>112</v>
      </c>
      <c r="B236" s="98">
        <v>15000</v>
      </c>
      <c r="E236" s="43"/>
      <c r="F236" s="96"/>
      <c r="I236" s="105"/>
      <c r="J236" s="105"/>
    </row>
    <row r="237" spans="1:10" x14ac:dyDescent="0.3">
      <c r="A237" s="100" t="s">
        <v>113</v>
      </c>
      <c r="B237" s="54">
        <v>43556</v>
      </c>
      <c r="E237" s="43"/>
      <c r="F237" s="43"/>
      <c r="I237" s="105"/>
      <c r="J237" s="105"/>
    </row>
    <row r="238" spans="1:10" x14ac:dyDescent="0.3">
      <c r="A238" s="100" t="s">
        <v>148</v>
      </c>
      <c r="B238" s="54">
        <v>43731</v>
      </c>
      <c r="F238" s="219"/>
      <c r="I238" s="105"/>
      <c r="J238" s="105"/>
    </row>
    <row r="239" spans="1:10" x14ac:dyDescent="0.3">
      <c r="A239" s="100" t="s">
        <v>114</v>
      </c>
      <c r="B239" s="54">
        <v>43921</v>
      </c>
      <c r="F239" s="54"/>
      <c r="I239" s="105"/>
      <c r="J239" s="105"/>
    </row>
    <row r="240" spans="1:10" x14ac:dyDescent="0.3">
      <c r="A240" s="100" t="s">
        <v>115</v>
      </c>
      <c r="B240" s="45">
        <v>7</v>
      </c>
      <c r="F240" s="54"/>
      <c r="I240" s="105"/>
      <c r="J240" s="105"/>
    </row>
    <row r="241" spans="1:10" x14ac:dyDescent="0.3">
      <c r="A241" s="100" t="s">
        <v>116</v>
      </c>
      <c r="B241" s="46">
        <v>0.51321000000000006</v>
      </c>
      <c r="F241" s="45"/>
      <c r="I241" s="105"/>
      <c r="J241" s="105"/>
    </row>
    <row r="242" spans="1:10" x14ac:dyDescent="0.3">
      <c r="A242" s="100" t="s">
        <v>117</v>
      </c>
      <c r="B242" s="97">
        <v>43.75</v>
      </c>
      <c r="F242" s="46"/>
      <c r="I242" s="105"/>
      <c r="J242" s="105"/>
    </row>
    <row r="243" spans="1:10" x14ac:dyDescent="0.3">
      <c r="A243" s="43" t="s">
        <v>273</v>
      </c>
      <c r="B243" s="96">
        <f>SUM(B242*B241)</f>
        <v>22.452937500000001</v>
      </c>
      <c r="F243" s="45"/>
      <c r="I243" s="105"/>
      <c r="J243" s="105"/>
    </row>
    <row r="244" spans="1:10" x14ac:dyDescent="0.3">
      <c r="A244" s="455" t="s">
        <v>149</v>
      </c>
      <c r="B244" s="96"/>
      <c r="F244" s="45"/>
      <c r="I244" s="105"/>
      <c r="J244" s="105"/>
    </row>
    <row r="245" spans="1:10" ht="15" thickBot="1" x14ac:dyDescent="0.35">
      <c r="A245" s="455" t="s">
        <v>92</v>
      </c>
      <c r="B245" s="96"/>
      <c r="F245" s="45"/>
      <c r="I245" s="105"/>
      <c r="J245" s="105"/>
    </row>
    <row r="246" spans="1:10" ht="15" thickBot="1" x14ac:dyDescent="0.35">
      <c r="A246" s="226" t="s">
        <v>118</v>
      </c>
      <c r="B246" s="43"/>
      <c r="F246" s="47"/>
      <c r="I246" s="105"/>
      <c r="J246" s="105"/>
    </row>
    <row r="247" spans="1:10" x14ac:dyDescent="0.3">
      <c r="A247" t="s">
        <v>77</v>
      </c>
      <c r="B247" s="99">
        <v>30000</v>
      </c>
      <c r="E247" s="39"/>
      <c r="F247" s="50"/>
      <c r="I247" s="105"/>
      <c r="J247" s="105"/>
    </row>
    <row r="248" spans="1:10" x14ac:dyDescent="0.3">
      <c r="A248" t="s">
        <v>78</v>
      </c>
      <c r="B248" s="54">
        <v>43556</v>
      </c>
      <c r="F248" s="209"/>
      <c r="I248" s="105"/>
      <c r="J248" s="105"/>
    </row>
    <row r="249" spans="1:10" x14ac:dyDescent="0.3">
      <c r="A249" t="s">
        <v>79</v>
      </c>
      <c r="B249" s="54">
        <v>43921</v>
      </c>
      <c r="E249" s="59"/>
      <c r="F249" s="60"/>
      <c r="I249" s="105"/>
      <c r="J249" s="105"/>
    </row>
    <row r="250" spans="1:10" x14ac:dyDescent="0.3">
      <c r="A250" t="s">
        <v>80</v>
      </c>
      <c r="B250" s="45">
        <v>7</v>
      </c>
      <c r="E250" s="39"/>
      <c r="F250" s="51"/>
      <c r="I250" s="105"/>
      <c r="J250" s="105"/>
    </row>
    <row r="251" spans="1:10" x14ac:dyDescent="0.3">
      <c r="A251" t="s">
        <v>96</v>
      </c>
      <c r="B251" s="46">
        <v>0.51321000000000006</v>
      </c>
      <c r="E251" s="39"/>
      <c r="F251" s="51"/>
      <c r="I251" s="105"/>
      <c r="J251" s="105"/>
    </row>
    <row r="252" spans="1:10" ht="15" customHeight="1" x14ac:dyDescent="0.3">
      <c r="A252" t="s">
        <v>84</v>
      </c>
      <c r="B252" s="45">
        <v>0.58333000000000002</v>
      </c>
      <c r="E252" s="67"/>
      <c r="F252" s="101"/>
      <c r="I252" s="105"/>
      <c r="J252" s="105"/>
    </row>
    <row r="253" spans="1:10" ht="15" customHeight="1" x14ac:dyDescent="0.3">
      <c r="A253" t="s">
        <v>81</v>
      </c>
      <c r="B253" s="47">
        <v>131.83000000000001</v>
      </c>
      <c r="E253" s="68"/>
      <c r="F253" s="102"/>
      <c r="I253" s="105"/>
      <c r="J253" s="105"/>
    </row>
    <row r="254" spans="1:10" ht="15" customHeight="1" x14ac:dyDescent="0.3">
      <c r="A254" s="39" t="s">
        <v>277</v>
      </c>
      <c r="B254" s="50">
        <f>ROUND(B253*B251,2)</f>
        <v>67.66</v>
      </c>
      <c r="E254" s="68"/>
      <c r="F254" s="102"/>
      <c r="I254" s="105"/>
      <c r="J254" s="105"/>
    </row>
    <row r="255" spans="1:10" ht="15" customHeight="1" x14ac:dyDescent="0.3">
      <c r="A255" s="100" t="s">
        <v>274</v>
      </c>
      <c r="B255" s="47">
        <v>41943</v>
      </c>
      <c r="E255" s="68"/>
      <c r="F255" s="102"/>
      <c r="I255" s="105"/>
      <c r="J255" s="105"/>
    </row>
    <row r="256" spans="1:10" x14ac:dyDescent="0.3">
      <c r="A256" s="225" t="s">
        <v>203</v>
      </c>
      <c r="B256" s="228">
        <v>0.25</v>
      </c>
      <c r="E256" s="65"/>
      <c r="F256" s="51"/>
      <c r="I256" s="105"/>
      <c r="J256" s="105"/>
    </row>
    <row r="257" spans="1:10" x14ac:dyDescent="0.3">
      <c r="A257" t="s">
        <v>276</v>
      </c>
      <c r="B257" s="49">
        <f>ROUND(B255*B256,2)</f>
        <v>10485.75</v>
      </c>
      <c r="F257" s="51"/>
      <c r="I257" s="105"/>
      <c r="J257" s="105"/>
    </row>
    <row r="258" spans="1:10" ht="15" customHeight="1" x14ac:dyDescent="0.3">
      <c r="A258" s="104" t="s">
        <v>106</v>
      </c>
      <c r="B258" s="103">
        <v>2.58E-2</v>
      </c>
      <c r="E258" s="68"/>
      <c r="F258" s="72"/>
      <c r="I258" s="105"/>
      <c r="J258" s="105"/>
    </row>
    <row r="259" spans="1:10" x14ac:dyDescent="0.3">
      <c r="A259" s="39" t="s">
        <v>275</v>
      </c>
      <c r="B259" s="51">
        <f>ROUND(B257*B251*B258*B252,2)</f>
        <v>80.989999999999995</v>
      </c>
      <c r="E259" s="68"/>
      <c r="F259" s="73"/>
      <c r="I259" s="105"/>
      <c r="J259" s="105"/>
    </row>
    <row r="260" spans="1:10" x14ac:dyDescent="0.3">
      <c r="A260" s="39"/>
      <c r="B260" s="51"/>
      <c r="E260" s="65"/>
      <c r="F260" s="70"/>
      <c r="I260" s="105"/>
      <c r="J260" s="105"/>
    </row>
    <row r="261" spans="1:10" ht="15" customHeight="1" x14ac:dyDescent="0.3">
      <c r="A261" s="67" t="s">
        <v>93</v>
      </c>
      <c r="B261" s="101">
        <f>B243</f>
        <v>22.452937500000001</v>
      </c>
      <c r="E261" s="65"/>
      <c r="F261" s="70"/>
      <c r="I261" s="105"/>
      <c r="J261" s="105"/>
    </row>
    <row r="262" spans="1:10" ht="15" customHeight="1" x14ac:dyDescent="0.3">
      <c r="A262" s="68" t="s">
        <v>123</v>
      </c>
      <c r="B262" s="102">
        <f>B254</f>
        <v>67.66</v>
      </c>
      <c r="E262" s="68"/>
      <c r="F262" s="70"/>
      <c r="I262" s="105"/>
      <c r="J262" s="105"/>
    </row>
    <row r="263" spans="1:10" x14ac:dyDescent="0.3">
      <c r="A263" s="65" t="s">
        <v>122</v>
      </c>
      <c r="B263" s="51">
        <f>SUM(B262-B261)</f>
        <v>45.207062499999992</v>
      </c>
      <c r="E263" s="68"/>
      <c r="F263" s="51"/>
      <c r="I263" s="105"/>
      <c r="J263" s="105"/>
    </row>
    <row r="264" spans="1:10" x14ac:dyDescent="0.3">
      <c r="A264"/>
      <c r="B264" s="51"/>
      <c r="E264" s="43"/>
      <c r="F264" s="48"/>
      <c r="I264" s="105"/>
      <c r="J264" s="105"/>
    </row>
    <row r="265" spans="1:10" x14ac:dyDescent="0.3">
      <c r="A265" s="68" t="s">
        <v>102</v>
      </c>
      <c r="B265" s="72">
        <v>0</v>
      </c>
      <c r="E265" s="220"/>
      <c r="I265" s="105"/>
      <c r="J265" s="105"/>
    </row>
    <row r="266" spans="1:10" x14ac:dyDescent="0.3">
      <c r="A266" s="68" t="s">
        <v>103</v>
      </c>
      <c r="B266" s="73">
        <f>B259</f>
        <v>80.989999999999995</v>
      </c>
      <c r="E266" s="220"/>
      <c r="F266" s="105"/>
      <c r="I266" s="105"/>
      <c r="J266" s="105"/>
    </row>
    <row r="267" spans="1:10" x14ac:dyDescent="0.3">
      <c r="A267" s="65" t="s">
        <v>202</v>
      </c>
      <c r="B267" s="70">
        <f>ROUND(B266-B265,2)</f>
        <v>80.989999999999995</v>
      </c>
      <c r="E267" s="220"/>
      <c r="F267" s="106"/>
      <c r="I267" s="105"/>
      <c r="J267" s="105"/>
    </row>
    <row r="268" spans="1:10" x14ac:dyDescent="0.3">
      <c r="A268" s="65"/>
      <c r="B268" s="70"/>
      <c r="E268" s="217"/>
      <c r="F268" s="98"/>
      <c r="I268" s="105"/>
      <c r="J268" s="105"/>
    </row>
    <row r="269" spans="1:10" x14ac:dyDescent="0.3">
      <c r="A269" s="229" t="s">
        <v>94</v>
      </c>
      <c r="B269" s="70">
        <f>B263</f>
        <v>45.207062499999992</v>
      </c>
      <c r="E269" s="217"/>
      <c r="F269" s="54"/>
      <c r="I269" s="105"/>
      <c r="J269" s="105"/>
    </row>
    <row r="270" spans="1:10" x14ac:dyDescent="0.3">
      <c r="A270" s="229" t="s">
        <v>103</v>
      </c>
      <c r="B270" s="51">
        <f>B267</f>
        <v>80.989999999999995</v>
      </c>
      <c r="E270" s="100"/>
      <c r="F270" s="54"/>
      <c r="I270" s="105"/>
      <c r="J270" s="105"/>
    </row>
    <row r="271" spans="1:10" ht="15" thickBot="1" x14ac:dyDescent="0.35">
      <c r="A271" s="43" t="s">
        <v>278</v>
      </c>
      <c r="B271" s="48">
        <f>SUM(B270,B269)</f>
        <v>126.19706249999999</v>
      </c>
      <c r="E271" s="105"/>
      <c r="F271" s="105"/>
      <c r="I271" s="105"/>
      <c r="J271" s="105"/>
    </row>
    <row r="272" spans="1:10" x14ac:dyDescent="0.3">
      <c r="A272" s="454" t="s">
        <v>164</v>
      </c>
      <c r="E272" s="221"/>
      <c r="F272" s="222"/>
      <c r="I272" s="105"/>
      <c r="J272" s="105"/>
    </row>
    <row r="273" spans="1:10" ht="15" thickBot="1" x14ac:dyDescent="0.35">
      <c r="A273" s="454"/>
      <c r="B273" s="105"/>
      <c r="E273" s="223"/>
      <c r="F273" s="224"/>
      <c r="I273" s="105"/>
      <c r="J273" s="105"/>
    </row>
    <row r="274" spans="1:10" x14ac:dyDescent="0.3">
      <c r="A274" s="454"/>
      <c r="B274" s="106"/>
      <c r="E274" s="43"/>
      <c r="F274" s="43"/>
      <c r="I274" s="105"/>
      <c r="J274" s="105"/>
    </row>
    <row r="275" spans="1:10" x14ac:dyDescent="0.3">
      <c r="A275" s="450" t="s">
        <v>201</v>
      </c>
      <c r="B275" s="98"/>
      <c r="E275" s="100"/>
      <c r="F275" s="98"/>
      <c r="I275" s="105"/>
      <c r="J275" s="105"/>
    </row>
    <row r="276" spans="1:10" x14ac:dyDescent="0.3">
      <c r="A276" s="450"/>
      <c r="B276" s="54"/>
      <c r="E276" s="100"/>
      <c r="F276" s="54"/>
      <c r="I276" s="105"/>
      <c r="J276" s="105"/>
    </row>
    <row r="277" spans="1:10" x14ac:dyDescent="0.3">
      <c r="A277" s="100"/>
      <c r="B277" s="54"/>
      <c r="E277" s="100"/>
      <c r="F277" s="54"/>
      <c r="I277" s="105"/>
      <c r="J277" s="105"/>
    </row>
    <row r="278" spans="1:10" ht="15" thickBot="1" x14ac:dyDescent="0.35">
      <c r="A278" s="453" t="s">
        <v>143</v>
      </c>
      <c r="B278" s="453"/>
      <c r="E278" s="100"/>
      <c r="F278" s="54"/>
      <c r="I278" s="105"/>
      <c r="J278" s="105"/>
    </row>
    <row r="279" spans="1:10" x14ac:dyDescent="0.3">
      <c r="A279" s="456" t="s">
        <v>330</v>
      </c>
      <c r="B279" s="457"/>
      <c r="E279" s="100"/>
      <c r="F279" s="45"/>
      <c r="I279" s="105"/>
      <c r="J279" s="105"/>
    </row>
    <row r="280" spans="1:10" ht="15" thickBot="1" x14ac:dyDescent="0.35">
      <c r="A280" s="458"/>
      <c r="B280" s="459"/>
      <c r="E280" s="100"/>
      <c r="F280" s="218"/>
      <c r="I280" s="105"/>
      <c r="J280" s="105"/>
    </row>
    <row r="281" spans="1:10" ht="15" thickBot="1" x14ac:dyDescent="0.35">
      <c r="A281" s="226" t="s">
        <v>119</v>
      </c>
      <c r="B281" s="43"/>
      <c r="E281" s="100"/>
      <c r="F281" s="45"/>
      <c r="I281" s="105"/>
      <c r="J281" s="105"/>
    </row>
    <row r="282" spans="1:10" x14ac:dyDescent="0.3">
      <c r="A282" s="100" t="s">
        <v>112</v>
      </c>
      <c r="B282" s="98">
        <v>69480</v>
      </c>
      <c r="E282" s="100"/>
      <c r="F282" s="97"/>
      <c r="I282" s="105"/>
      <c r="J282" s="105"/>
    </row>
    <row r="283" spans="1:10" x14ac:dyDescent="0.3">
      <c r="A283" s="100" t="s">
        <v>113</v>
      </c>
      <c r="B283" s="54">
        <v>43556</v>
      </c>
      <c r="E283" s="190"/>
      <c r="F283" s="96"/>
      <c r="I283" s="105"/>
      <c r="J283" s="105"/>
    </row>
    <row r="284" spans="1:10" x14ac:dyDescent="0.3">
      <c r="A284" s="100" t="s">
        <v>114</v>
      </c>
      <c r="B284" s="54">
        <v>43921</v>
      </c>
      <c r="E284" s="191"/>
      <c r="F284" s="209"/>
      <c r="I284" s="105"/>
      <c r="J284" s="105"/>
    </row>
    <row r="285" spans="1:10" x14ac:dyDescent="0.3">
      <c r="A285" s="100" t="s">
        <v>144</v>
      </c>
      <c r="B285" s="54">
        <v>43731</v>
      </c>
      <c r="E285" s="59"/>
      <c r="F285" s="62"/>
      <c r="I285" s="105"/>
      <c r="J285" s="105"/>
    </row>
    <row r="286" spans="1:10" ht="16.2" x14ac:dyDescent="0.3">
      <c r="A286" s="100" t="s">
        <v>115</v>
      </c>
      <c r="B286" s="45">
        <v>7</v>
      </c>
      <c r="E286" s="69"/>
      <c r="F286" s="192"/>
      <c r="I286" s="105"/>
      <c r="J286" s="105"/>
    </row>
    <row r="287" spans="1:10" x14ac:dyDescent="0.3">
      <c r="A287" s="100" t="s">
        <v>116</v>
      </c>
      <c r="B287" s="46">
        <v>0.51321000000000006</v>
      </c>
      <c r="E287" s="59"/>
      <c r="F287" s="62"/>
      <c r="I287" s="105"/>
      <c r="J287" s="105"/>
    </row>
    <row r="288" spans="1:10" x14ac:dyDescent="0.3">
      <c r="A288" s="100" t="s">
        <v>146</v>
      </c>
      <c r="B288" s="45">
        <v>0.58333000000000002</v>
      </c>
      <c r="E288" s="43"/>
      <c r="F288" s="43"/>
      <c r="I288" s="105"/>
      <c r="J288" s="105"/>
    </row>
    <row r="289" spans="1:10" x14ac:dyDescent="0.3">
      <c r="A289" s="100" t="s">
        <v>117</v>
      </c>
      <c r="B289" s="97">
        <v>355.25</v>
      </c>
      <c r="F289" s="219"/>
      <c r="I289" s="105"/>
      <c r="J289" s="105"/>
    </row>
    <row r="290" spans="1:10" x14ac:dyDescent="0.3">
      <c r="A290" s="190" t="s">
        <v>279</v>
      </c>
      <c r="B290" s="96">
        <f>SUM(B289*B287)</f>
        <v>182.31785250000001</v>
      </c>
      <c r="F290" s="54"/>
      <c r="I290" s="105"/>
      <c r="J290" s="105"/>
    </row>
    <row r="291" spans="1:10" x14ac:dyDescent="0.3">
      <c r="A291" s="191" t="s">
        <v>169</v>
      </c>
      <c r="B291" s="96">
        <v>32000</v>
      </c>
      <c r="F291" s="54"/>
      <c r="I291" s="105"/>
      <c r="J291" s="105"/>
    </row>
    <row r="292" spans="1:10" x14ac:dyDescent="0.3">
      <c r="A292" s="225" t="s">
        <v>204</v>
      </c>
      <c r="B292" s="230">
        <v>0.1</v>
      </c>
      <c r="F292" s="54"/>
      <c r="I292" s="105"/>
      <c r="J292" s="105"/>
    </row>
    <row r="293" spans="1:10" x14ac:dyDescent="0.3">
      <c r="A293" s="191" t="s">
        <v>280</v>
      </c>
      <c r="B293" s="49">
        <f>ROUND(B291*B292,2)</f>
        <v>3200</v>
      </c>
      <c r="F293" s="54"/>
      <c r="I293" s="105"/>
      <c r="J293" s="105"/>
    </row>
    <row r="294" spans="1:10" x14ac:dyDescent="0.3">
      <c r="A294" s="104" t="s">
        <v>147</v>
      </c>
      <c r="B294" s="94">
        <v>2.58E-2</v>
      </c>
      <c r="E294" s="100"/>
      <c r="F294" s="54"/>
      <c r="I294" s="105"/>
      <c r="J294" s="105"/>
    </row>
    <row r="295" spans="1:10" ht="16.2" x14ac:dyDescent="0.3">
      <c r="A295" s="69" t="s">
        <v>212</v>
      </c>
      <c r="B295" s="192">
        <f>ROUND(B293*B287*B294*B288,2)</f>
        <v>24.72</v>
      </c>
      <c r="F295" s="45"/>
      <c r="I295" s="105"/>
      <c r="J295" s="105"/>
    </row>
    <row r="296" spans="1:10" ht="15" thickBot="1" x14ac:dyDescent="0.35">
      <c r="A296" s="59"/>
      <c r="B296" s="62"/>
      <c r="F296" s="218"/>
      <c r="I296" s="105"/>
      <c r="J296" s="105"/>
    </row>
    <row r="297" spans="1:10" ht="15" thickBot="1" x14ac:dyDescent="0.35">
      <c r="A297" s="226" t="s">
        <v>118</v>
      </c>
      <c r="B297" s="43"/>
      <c r="F297" s="45"/>
      <c r="I297" s="105"/>
      <c r="J297" s="105"/>
    </row>
    <row r="298" spans="1:10" x14ac:dyDescent="0.3">
      <c r="A298" t="s">
        <v>77</v>
      </c>
      <c r="B298" s="99">
        <v>80000</v>
      </c>
      <c r="F298" s="47"/>
      <c r="I298" s="105"/>
      <c r="J298" s="105"/>
    </row>
    <row r="299" spans="1:10" ht="16.2" x14ac:dyDescent="0.3">
      <c r="A299" t="s">
        <v>78</v>
      </c>
      <c r="B299" s="54">
        <v>43556</v>
      </c>
      <c r="E299" s="39"/>
      <c r="F299" s="195"/>
      <c r="I299" s="105"/>
      <c r="J299" s="105"/>
    </row>
    <row r="300" spans="1:10" x14ac:dyDescent="0.3">
      <c r="A300" t="s">
        <v>79</v>
      </c>
      <c r="B300" s="54">
        <v>43921</v>
      </c>
      <c r="F300" s="209"/>
      <c r="I300" s="105"/>
      <c r="J300" s="105"/>
    </row>
    <row r="301" spans="1:10" x14ac:dyDescent="0.3">
      <c r="A301" s="100" t="s">
        <v>144</v>
      </c>
      <c r="B301" s="54">
        <v>43731</v>
      </c>
      <c r="E301" s="59"/>
      <c r="F301" s="60"/>
      <c r="I301" s="105"/>
      <c r="J301" s="105"/>
    </row>
    <row r="302" spans="1:10" x14ac:dyDescent="0.3">
      <c r="A302" t="s">
        <v>80</v>
      </c>
      <c r="B302" s="45">
        <v>7</v>
      </c>
      <c r="E302" s="193"/>
      <c r="F302" s="51"/>
      <c r="I302" s="105"/>
      <c r="J302" s="105"/>
    </row>
    <row r="303" spans="1:10" x14ac:dyDescent="0.3">
      <c r="A303" t="s">
        <v>96</v>
      </c>
      <c r="B303" s="46">
        <v>0.51321000000000006</v>
      </c>
      <c r="E303" s="39"/>
      <c r="F303" s="51"/>
      <c r="I303" s="105"/>
      <c r="J303" s="105"/>
    </row>
    <row r="304" spans="1:10" x14ac:dyDescent="0.3">
      <c r="A304" t="s">
        <v>84</v>
      </c>
      <c r="B304" s="45">
        <v>0.58333000000000002</v>
      </c>
      <c r="E304" s="67"/>
      <c r="F304" s="101"/>
      <c r="I304" s="105"/>
      <c r="J304" s="105"/>
    </row>
    <row r="305" spans="1:10" ht="15" customHeight="1" x14ac:dyDescent="0.3">
      <c r="A305" t="s">
        <v>81</v>
      </c>
      <c r="B305" s="47">
        <v>466.66</v>
      </c>
      <c r="E305" s="68"/>
      <c r="F305" s="102"/>
      <c r="I305" s="105"/>
      <c r="J305" s="105"/>
    </row>
    <row r="306" spans="1:10" ht="16.2" x14ac:dyDescent="0.3">
      <c r="A306" s="227" t="s">
        <v>281</v>
      </c>
      <c r="B306" s="195">
        <f>ROUND(B305*B303,2)</f>
        <v>239.49</v>
      </c>
      <c r="E306" s="65"/>
      <c r="F306" s="51"/>
      <c r="I306" s="105"/>
      <c r="J306" s="105"/>
    </row>
    <row r="307" spans="1:10" x14ac:dyDescent="0.3">
      <c r="A307" s="231" t="s">
        <v>169</v>
      </c>
      <c r="B307" s="50">
        <v>32000</v>
      </c>
      <c r="E307" s="65"/>
      <c r="F307" s="51"/>
      <c r="I307" s="105"/>
      <c r="J307" s="105"/>
    </row>
    <row r="308" spans="1:10" x14ac:dyDescent="0.3">
      <c r="A308" s="225" t="s">
        <v>204</v>
      </c>
      <c r="B308" s="50">
        <v>0.1</v>
      </c>
      <c r="E308" s="65"/>
      <c r="F308" s="51"/>
      <c r="I308" s="105"/>
      <c r="J308" s="105"/>
    </row>
    <row r="309" spans="1:10" x14ac:dyDescent="0.3">
      <c r="A309" t="s">
        <v>283</v>
      </c>
      <c r="B309" s="49">
        <f>ROUND(B307*B308,2)</f>
        <v>3200</v>
      </c>
      <c r="F309" s="51"/>
      <c r="I309" s="105"/>
      <c r="J309" s="105"/>
    </row>
    <row r="310" spans="1:10" x14ac:dyDescent="0.3">
      <c r="A310" s="104" t="s">
        <v>106</v>
      </c>
      <c r="B310" s="103">
        <v>2.58E-2</v>
      </c>
      <c r="E310" s="68"/>
      <c r="F310" s="72"/>
      <c r="I310" s="105"/>
      <c r="J310" s="105"/>
    </row>
    <row r="311" spans="1:10" x14ac:dyDescent="0.3">
      <c r="A311" s="193" t="s">
        <v>121</v>
      </c>
      <c r="B311" s="51">
        <f>ROUND(B309*B303*B310*B304,2)</f>
        <v>24.72</v>
      </c>
      <c r="E311" s="68"/>
      <c r="F311" s="72"/>
      <c r="I311" s="105"/>
      <c r="J311" s="105"/>
    </row>
    <row r="312" spans="1:10" ht="15" customHeight="1" x14ac:dyDescent="0.3">
      <c r="A312" s="39"/>
      <c r="B312" s="51"/>
      <c r="E312" s="65"/>
      <c r="F312" s="192"/>
      <c r="I312" s="105"/>
      <c r="J312" s="105"/>
    </row>
    <row r="313" spans="1:10" x14ac:dyDescent="0.3">
      <c r="A313" s="67" t="s">
        <v>93</v>
      </c>
      <c r="B313" s="101">
        <f>B290</f>
        <v>182.31785250000001</v>
      </c>
      <c r="E313" s="65"/>
      <c r="F313" s="70"/>
      <c r="I313" s="105"/>
      <c r="J313" s="105"/>
    </row>
    <row r="314" spans="1:10" x14ac:dyDescent="0.3">
      <c r="A314" s="68" t="s">
        <v>123</v>
      </c>
      <c r="B314" s="102">
        <f>B306</f>
        <v>239.49</v>
      </c>
      <c r="E314" s="68"/>
      <c r="F314" s="70"/>
      <c r="I314" s="105"/>
      <c r="J314" s="105"/>
    </row>
    <row r="315" spans="1:10" x14ac:dyDescent="0.3">
      <c r="A315" s="65" t="s">
        <v>282</v>
      </c>
      <c r="B315" s="51">
        <f>SUM(B314-B313)</f>
        <v>57.172147499999994</v>
      </c>
      <c r="E315" s="68"/>
      <c r="F315" s="194"/>
      <c r="I315" s="105"/>
      <c r="J315" s="105"/>
    </row>
    <row r="316" spans="1:10" x14ac:dyDescent="0.3">
      <c r="A316"/>
      <c r="B316" s="51"/>
      <c r="E316" s="43"/>
      <c r="F316" s="48"/>
      <c r="I316" s="105"/>
      <c r="J316" s="105"/>
    </row>
    <row r="317" spans="1:10" x14ac:dyDescent="0.3">
      <c r="A317" s="68" t="s">
        <v>102</v>
      </c>
      <c r="B317" s="72">
        <f>B295</f>
        <v>24.72</v>
      </c>
      <c r="E317" s="198"/>
      <c r="I317" s="105"/>
      <c r="J317" s="105"/>
    </row>
    <row r="318" spans="1:10" x14ac:dyDescent="0.3">
      <c r="A318" s="68" t="s">
        <v>103</v>
      </c>
      <c r="B318" s="72">
        <f>B311</f>
        <v>24.72</v>
      </c>
      <c r="E318" s="198"/>
      <c r="I318" s="105"/>
      <c r="J318" s="105"/>
    </row>
    <row r="319" spans="1:10" ht="16.2" x14ac:dyDescent="0.3">
      <c r="A319" s="65" t="s">
        <v>205</v>
      </c>
      <c r="B319" s="192">
        <f>ROUND(B318-B317,2)</f>
        <v>0</v>
      </c>
      <c r="E319" s="211"/>
      <c r="I319" s="105"/>
      <c r="J319" s="105"/>
    </row>
    <row r="320" spans="1:10" x14ac:dyDescent="0.3">
      <c r="A320" s="65"/>
      <c r="B320" s="70"/>
      <c r="E320" s="198"/>
      <c r="I320" s="105"/>
      <c r="J320" s="105"/>
    </row>
    <row r="321" spans="1:10" ht="15" thickBot="1" x14ac:dyDescent="0.35">
      <c r="A321" s="68" t="s">
        <v>94</v>
      </c>
      <c r="B321" s="70">
        <f>B315</f>
        <v>57.172147499999994</v>
      </c>
      <c r="E321" s="105"/>
      <c r="F321" s="105"/>
      <c r="I321" s="105"/>
      <c r="J321" s="105"/>
    </row>
    <row r="322" spans="1:10" x14ac:dyDescent="0.3">
      <c r="A322" s="68" t="s">
        <v>103</v>
      </c>
      <c r="B322" s="194">
        <f>B319</f>
        <v>0</v>
      </c>
      <c r="E322" s="221"/>
      <c r="F322" s="222"/>
      <c r="I322" s="105"/>
      <c r="J322" s="105"/>
    </row>
    <row r="323" spans="1:10" ht="15" thickBot="1" x14ac:dyDescent="0.35">
      <c r="A323" s="43" t="s">
        <v>284</v>
      </c>
      <c r="B323" s="48">
        <f>SUM(B322,B321)</f>
        <v>57.172147499999994</v>
      </c>
      <c r="E323" s="223"/>
      <c r="F323" s="224"/>
      <c r="I323" s="105"/>
      <c r="J323" s="105"/>
    </row>
    <row r="324" spans="1:10" ht="15" customHeight="1" x14ac:dyDescent="0.3">
      <c r="A324" s="460" t="s">
        <v>166</v>
      </c>
      <c r="E324" s="43"/>
      <c r="F324" s="43"/>
      <c r="I324" s="105"/>
      <c r="J324" s="105"/>
    </row>
    <row r="325" spans="1:10" x14ac:dyDescent="0.3">
      <c r="A325" s="460"/>
      <c r="E325" s="100"/>
      <c r="F325" s="98"/>
      <c r="I325" s="105"/>
      <c r="J325" s="105"/>
    </row>
    <row r="326" spans="1:10" x14ac:dyDescent="0.3">
      <c r="A326" s="460"/>
      <c r="E326" s="100"/>
      <c r="F326" s="54"/>
      <c r="I326" s="105"/>
      <c r="J326" s="105"/>
    </row>
    <row r="327" spans="1:10" x14ac:dyDescent="0.3">
      <c r="A327" s="198"/>
      <c r="E327" s="100"/>
      <c r="F327" s="54"/>
      <c r="I327" s="105"/>
      <c r="J327" s="105"/>
    </row>
    <row r="328" spans="1:10" ht="15" thickBot="1" x14ac:dyDescent="0.35">
      <c r="A328" s="453" t="s">
        <v>154</v>
      </c>
      <c r="B328" s="453"/>
      <c r="E328" s="100"/>
      <c r="F328" s="54"/>
      <c r="I328" s="105"/>
      <c r="J328" s="105"/>
    </row>
    <row r="329" spans="1:10" x14ac:dyDescent="0.3">
      <c r="A329" s="456" t="s">
        <v>160</v>
      </c>
      <c r="B329" s="457"/>
      <c r="E329" s="100"/>
      <c r="F329" s="45"/>
      <c r="I329" s="105"/>
      <c r="J329" s="105"/>
    </row>
    <row r="330" spans="1:10" ht="15" thickBot="1" x14ac:dyDescent="0.35">
      <c r="A330" s="458"/>
      <c r="B330" s="459"/>
      <c r="E330" s="100"/>
      <c r="F330" s="218"/>
      <c r="I330" s="105"/>
      <c r="J330" s="105"/>
    </row>
    <row r="331" spans="1:10" ht="15" thickBot="1" x14ac:dyDescent="0.35">
      <c r="A331" s="226" t="s">
        <v>119</v>
      </c>
      <c r="B331" s="43"/>
      <c r="E331" s="100"/>
      <c r="F331" s="45"/>
      <c r="I331" s="105"/>
      <c r="J331" s="105"/>
    </row>
    <row r="332" spans="1:10" x14ac:dyDescent="0.3">
      <c r="A332" s="100" t="s">
        <v>293</v>
      </c>
      <c r="B332" s="98">
        <v>46010</v>
      </c>
      <c r="E332" s="100"/>
      <c r="F332" s="97"/>
      <c r="I332" s="105"/>
      <c r="J332" s="105"/>
    </row>
    <row r="333" spans="1:10" x14ac:dyDescent="0.3">
      <c r="A333" s="100" t="s">
        <v>113</v>
      </c>
      <c r="B333" s="54">
        <v>43556</v>
      </c>
      <c r="E333" s="190"/>
      <c r="F333" s="96"/>
      <c r="I333" s="105"/>
      <c r="J333" s="105"/>
    </row>
    <row r="334" spans="1:10" x14ac:dyDescent="0.3">
      <c r="A334" s="100" t="s">
        <v>114</v>
      </c>
      <c r="B334" s="54">
        <v>43921</v>
      </c>
      <c r="E334" s="191"/>
      <c r="F334" s="209"/>
      <c r="I334" s="105"/>
      <c r="J334" s="105"/>
    </row>
    <row r="335" spans="1:10" x14ac:dyDescent="0.3">
      <c r="A335" s="100" t="s">
        <v>144</v>
      </c>
      <c r="B335" s="54">
        <v>43731</v>
      </c>
      <c r="E335" s="59"/>
      <c r="F335" s="60"/>
      <c r="I335" s="105"/>
      <c r="J335" s="105"/>
    </row>
    <row r="336" spans="1:10" ht="16.2" x14ac:dyDescent="0.3">
      <c r="A336" s="100" t="s">
        <v>115</v>
      </c>
      <c r="B336" s="45">
        <v>7</v>
      </c>
      <c r="E336" s="69"/>
      <c r="F336" s="192"/>
      <c r="I336" s="105"/>
      <c r="J336" s="105"/>
    </row>
    <row r="337" spans="1:10" x14ac:dyDescent="0.3">
      <c r="A337" s="100" t="s">
        <v>116</v>
      </c>
      <c r="B337" s="46">
        <v>0.51321000000000006</v>
      </c>
      <c r="E337" s="59"/>
      <c r="F337" s="62"/>
      <c r="I337" s="105"/>
      <c r="J337" s="105"/>
    </row>
    <row r="338" spans="1:10" x14ac:dyDescent="0.3">
      <c r="A338" s="100" t="s">
        <v>146</v>
      </c>
      <c r="B338" s="45">
        <v>0.58333000000000002</v>
      </c>
      <c r="E338" s="43"/>
      <c r="F338" s="43"/>
      <c r="I338" s="105"/>
      <c r="J338" s="105"/>
    </row>
    <row r="339" spans="1:10" x14ac:dyDescent="0.3">
      <c r="A339" s="100" t="s">
        <v>117</v>
      </c>
      <c r="B339" s="97">
        <v>161</v>
      </c>
      <c r="F339" s="219"/>
      <c r="I339" s="105"/>
      <c r="J339" s="105"/>
    </row>
    <row r="340" spans="1:10" x14ac:dyDescent="0.3">
      <c r="A340" s="190" t="s">
        <v>285</v>
      </c>
      <c r="B340" s="96">
        <f>SUM(B339*B337)</f>
        <v>82.626810000000006</v>
      </c>
      <c r="F340" s="54"/>
      <c r="I340" s="105"/>
      <c r="J340" s="105"/>
    </row>
    <row r="341" spans="1:10" x14ac:dyDescent="0.3">
      <c r="A341" s="190" t="s">
        <v>169</v>
      </c>
      <c r="B341" s="70">
        <v>496034</v>
      </c>
      <c r="F341" s="54"/>
      <c r="I341" s="105"/>
      <c r="J341" s="105"/>
    </row>
    <row r="342" spans="1:10" x14ac:dyDescent="0.3">
      <c r="A342" s="225" t="s">
        <v>203</v>
      </c>
      <c r="B342" s="230">
        <v>0.25</v>
      </c>
      <c r="F342" s="54"/>
      <c r="I342" s="105"/>
      <c r="J342" s="105"/>
    </row>
    <row r="343" spans="1:10" x14ac:dyDescent="0.3">
      <c r="A343" s="191" t="s">
        <v>286</v>
      </c>
      <c r="B343" s="49">
        <f>ROUND(B341*B342,2)</f>
        <v>124008.5</v>
      </c>
      <c r="F343" s="54"/>
      <c r="I343" s="105"/>
      <c r="J343" s="105"/>
    </row>
    <row r="344" spans="1:10" x14ac:dyDescent="0.3">
      <c r="A344" s="104" t="s">
        <v>147</v>
      </c>
      <c r="B344" s="103">
        <v>2.58E-2</v>
      </c>
      <c r="E344" s="100"/>
      <c r="F344" s="54"/>
      <c r="I344" s="105"/>
      <c r="J344" s="105"/>
    </row>
    <row r="345" spans="1:10" ht="16.2" x14ac:dyDescent="0.3">
      <c r="A345" s="69" t="s">
        <v>287</v>
      </c>
      <c r="B345" s="192">
        <f>ROUND(B343*B337*B344*B338,2)</f>
        <v>957.81</v>
      </c>
      <c r="F345" s="45"/>
      <c r="I345" s="105"/>
      <c r="J345" s="105"/>
    </row>
    <row r="346" spans="1:10" ht="15" thickBot="1" x14ac:dyDescent="0.35">
      <c r="A346" s="59"/>
      <c r="B346" s="62"/>
      <c r="F346" s="218"/>
      <c r="I346" s="105"/>
      <c r="J346" s="105"/>
    </row>
    <row r="347" spans="1:10" ht="15" thickBot="1" x14ac:dyDescent="0.35">
      <c r="A347" s="226" t="s">
        <v>118</v>
      </c>
      <c r="B347" s="43"/>
      <c r="F347" s="45"/>
      <c r="I347" s="105"/>
      <c r="J347" s="105"/>
    </row>
    <row r="348" spans="1:10" x14ac:dyDescent="0.3">
      <c r="A348" t="s">
        <v>213</v>
      </c>
      <c r="B348" s="99">
        <v>47260</v>
      </c>
      <c r="F348" s="47"/>
      <c r="I348" s="105"/>
      <c r="J348" s="105"/>
    </row>
    <row r="349" spans="1:10" ht="16.2" x14ac:dyDescent="0.3">
      <c r="A349" t="s">
        <v>78</v>
      </c>
      <c r="B349" s="54">
        <v>43556</v>
      </c>
      <c r="E349" s="39"/>
      <c r="F349" s="195"/>
      <c r="I349" s="105"/>
      <c r="J349" s="105"/>
    </row>
    <row r="350" spans="1:10" x14ac:dyDescent="0.3">
      <c r="A350" t="s">
        <v>79</v>
      </c>
      <c r="B350" s="54">
        <v>43921</v>
      </c>
      <c r="F350" s="209"/>
      <c r="I350" s="105"/>
      <c r="J350" s="105"/>
    </row>
    <row r="351" spans="1:10" x14ac:dyDescent="0.3">
      <c r="A351" s="100" t="s">
        <v>144</v>
      </c>
      <c r="B351" s="54">
        <v>43731</v>
      </c>
      <c r="E351" s="59"/>
      <c r="F351" s="60"/>
      <c r="I351" s="105"/>
      <c r="J351" s="105"/>
    </row>
    <row r="352" spans="1:10" x14ac:dyDescent="0.3">
      <c r="A352" t="s">
        <v>80</v>
      </c>
      <c r="B352" s="45">
        <v>7</v>
      </c>
      <c r="E352" s="193"/>
      <c r="F352" s="51"/>
      <c r="I352" s="105"/>
      <c r="J352" s="105"/>
    </row>
    <row r="353" spans="1:10" x14ac:dyDescent="0.3">
      <c r="A353" t="s">
        <v>96</v>
      </c>
      <c r="B353" s="46">
        <v>0.51321000000000006</v>
      </c>
      <c r="E353" s="39"/>
      <c r="F353" s="51"/>
      <c r="I353" s="105"/>
      <c r="J353" s="105"/>
    </row>
    <row r="354" spans="1:10" x14ac:dyDescent="0.3">
      <c r="A354" t="s">
        <v>84</v>
      </c>
      <c r="B354" s="45">
        <v>0.58333000000000002</v>
      </c>
      <c r="E354" s="67"/>
      <c r="F354" s="101"/>
      <c r="I354" s="105"/>
      <c r="J354" s="105"/>
    </row>
    <row r="355" spans="1:10" ht="15" customHeight="1" x14ac:dyDescent="0.3">
      <c r="A355" t="s">
        <v>81</v>
      </c>
      <c r="B355" s="47">
        <v>164.5</v>
      </c>
      <c r="E355" s="68"/>
      <c r="F355" s="102"/>
      <c r="I355" s="105"/>
      <c r="J355" s="105"/>
    </row>
    <row r="356" spans="1:10" x14ac:dyDescent="0.3">
      <c r="A356" s="207" t="s">
        <v>288</v>
      </c>
      <c r="B356" s="50">
        <f>ROUND(B355*B353,2)</f>
        <v>84.42</v>
      </c>
      <c r="E356" s="65"/>
      <c r="F356" s="194"/>
      <c r="I356" s="105"/>
      <c r="J356" s="105"/>
    </row>
    <row r="357" spans="1:10" x14ac:dyDescent="0.3">
      <c r="A357" s="191" t="s">
        <v>169</v>
      </c>
      <c r="B357" s="50">
        <v>496034</v>
      </c>
      <c r="E357" s="65"/>
      <c r="F357" s="194"/>
      <c r="I357" s="105"/>
      <c r="J357" s="105"/>
    </row>
    <row r="358" spans="1:10" x14ac:dyDescent="0.3">
      <c r="A358" s="225" t="s">
        <v>203</v>
      </c>
      <c r="B358" s="230">
        <v>0.25</v>
      </c>
      <c r="E358" s="65"/>
      <c r="F358" s="194"/>
      <c r="I358" s="105"/>
      <c r="J358" s="105"/>
    </row>
    <row r="359" spans="1:10" ht="15" customHeight="1" x14ac:dyDescent="0.3">
      <c r="A359" t="s">
        <v>289</v>
      </c>
      <c r="B359" s="49">
        <f>ROUND(B357*B358,2)</f>
        <v>124008.5</v>
      </c>
      <c r="F359" s="51"/>
      <c r="I359" s="105"/>
      <c r="J359" s="105"/>
    </row>
    <row r="360" spans="1:10" x14ac:dyDescent="0.3">
      <c r="A360" s="104" t="s">
        <v>106</v>
      </c>
      <c r="B360" s="103">
        <v>2.58E-2</v>
      </c>
      <c r="E360" s="68"/>
      <c r="F360" s="72"/>
      <c r="I360" s="105"/>
      <c r="J360" s="105"/>
    </row>
    <row r="361" spans="1:10" x14ac:dyDescent="0.3">
      <c r="A361" s="193" t="s">
        <v>290</v>
      </c>
      <c r="B361" s="51">
        <f>ROUND(B359*B353*B360*B354,2)</f>
        <v>957.81</v>
      </c>
      <c r="E361" s="68"/>
      <c r="F361" s="72"/>
      <c r="I361" s="105"/>
      <c r="J361" s="105"/>
    </row>
    <row r="362" spans="1:10" ht="16.2" x14ac:dyDescent="0.3">
      <c r="A362" s="39"/>
      <c r="B362" s="51"/>
      <c r="E362" s="65"/>
      <c r="F362" s="192"/>
      <c r="I362" s="105"/>
      <c r="J362" s="105"/>
    </row>
    <row r="363" spans="1:10" x14ac:dyDescent="0.3">
      <c r="A363" s="67" t="s">
        <v>93</v>
      </c>
      <c r="B363" s="101">
        <f>B340</f>
        <v>82.626810000000006</v>
      </c>
      <c r="E363" s="65"/>
      <c r="F363" s="70"/>
      <c r="I363" s="105"/>
      <c r="J363" s="105"/>
    </row>
    <row r="364" spans="1:10" x14ac:dyDescent="0.3">
      <c r="A364" s="68" t="s">
        <v>123</v>
      </c>
      <c r="B364" s="102">
        <f>B356</f>
        <v>84.42</v>
      </c>
      <c r="E364" s="68"/>
      <c r="F364" s="70"/>
      <c r="I364" s="105"/>
      <c r="J364" s="105"/>
    </row>
    <row r="365" spans="1:10" x14ac:dyDescent="0.3">
      <c r="A365" s="65" t="s">
        <v>291</v>
      </c>
      <c r="B365" s="194">
        <f>SUM(B364-B363)</f>
        <v>1.7931899999999956</v>
      </c>
      <c r="E365" s="68"/>
      <c r="F365" s="194"/>
      <c r="I365" s="105"/>
      <c r="J365" s="105"/>
    </row>
    <row r="366" spans="1:10" x14ac:dyDescent="0.3">
      <c r="A366"/>
      <c r="B366" s="51"/>
      <c r="E366" s="43"/>
      <c r="F366" s="48"/>
    </row>
    <row r="367" spans="1:10" x14ac:dyDescent="0.3">
      <c r="A367" s="68" t="s">
        <v>102</v>
      </c>
      <c r="B367" s="72">
        <f>B345</f>
        <v>957.81</v>
      </c>
      <c r="E367" s="216"/>
    </row>
    <row r="368" spans="1:10" x14ac:dyDescent="0.3">
      <c r="A368" s="68" t="s">
        <v>103</v>
      </c>
      <c r="B368" s="72">
        <f>B361</f>
        <v>957.81</v>
      </c>
      <c r="E368" s="216"/>
    </row>
    <row r="369" spans="1:5" ht="16.2" x14ac:dyDescent="0.3">
      <c r="A369" s="65" t="s">
        <v>215</v>
      </c>
      <c r="B369" s="192">
        <f>ROUND(B367-B368,2)</f>
        <v>0</v>
      </c>
      <c r="E369" s="217"/>
    </row>
    <row r="370" spans="1:5" x14ac:dyDescent="0.3">
      <c r="A370" s="65"/>
      <c r="B370" s="70"/>
      <c r="E370" s="217"/>
    </row>
    <row r="371" spans="1:5" x14ac:dyDescent="0.3">
      <c r="A371" s="68" t="s">
        <v>94</v>
      </c>
      <c r="B371" s="70">
        <f>B365</f>
        <v>1.7931899999999956</v>
      </c>
    </row>
    <row r="372" spans="1:5" x14ac:dyDescent="0.3">
      <c r="A372" s="68" t="s">
        <v>103</v>
      </c>
      <c r="B372" s="194">
        <f>B369</f>
        <v>0</v>
      </c>
    </row>
    <row r="373" spans="1:5" x14ac:dyDescent="0.3">
      <c r="A373" s="43" t="s">
        <v>292</v>
      </c>
      <c r="B373" s="48">
        <f>SUM(B372,B371)</f>
        <v>1.7931899999999956</v>
      </c>
    </row>
    <row r="374" spans="1:5" ht="30.75" customHeight="1" x14ac:dyDescent="0.3">
      <c r="A374" s="455" t="s">
        <v>200</v>
      </c>
    </row>
    <row r="375" spans="1:5" x14ac:dyDescent="0.3">
      <c r="A375" s="455"/>
    </row>
    <row r="376" spans="1:5" x14ac:dyDescent="0.3">
      <c r="A376" s="450" t="s">
        <v>165</v>
      </c>
    </row>
    <row r="377" spans="1:5" x14ac:dyDescent="0.3">
      <c r="A377" s="450"/>
    </row>
  </sheetData>
  <mergeCells count="40">
    <mergeCell ref="A244:A245"/>
    <mergeCell ref="A3:E3"/>
    <mergeCell ref="F20:G20"/>
    <mergeCell ref="F14:G14"/>
    <mergeCell ref="F15:G15"/>
    <mergeCell ref="F16:G16"/>
    <mergeCell ref="F17:G17"/>
    <mergeCell ref="F18:G18"/>
    <mergeCell ref="A324:A326"/>
    <mergeCell ref="A1:E1"/>
    <mergeCell ref="A2:E2"/>
    <mergeCell ref="I5:J5"/>
    <mergeCell ref="A5:B5"/>
    <mergeCell ref="A8:B9"/>
    <mergeCell ref="A86:B87"/>
    <mergeCell ref="A65:B66"/>
    <mergeCell ref="A44:B45"/>
    <mergeCell ref="A26:B27"/>
    <mergeCell ref="A132:A133"/>
    <mergeCell ref="E10:G10"/>
    <mergeCell ref="F11:G11"/>
    <mergeCell ref="F12:G12"/>
    <mergeCell ref="F13:G13"/>
    <mergeCell ref="F19:G19"/>
    <mergeCell ref="A376:A377"/>
    <mergeCell ref="A136:B137"/>
    <mergeCell ref="A183:A184"/>
    <mergeCell ref="A232:B232"/>
    <mergeCell ref="A272:A274"/>
    <mergeCell ref="A227:A228"/>
    <mergeCell ref="A229:A231"/>
    <mergeCell ref="A198:A199"/>
    <mergeCell ref="A328:B328"/>
    <mergeCell ref="A329:B330"/>
    <mergeCell ref="A374:A375"/>
    <mergeCell ref="A187:B188"/>
    <mergeCell ref="A279:B280"/>
    <mergeCell ref="A233:B234"/>
    <mergeCell ref="A275:A276"/>
    <mergeCell ref="A278:B278"/>
  </mergeCells>
  <pageMargins left="0.7" right="0.7" top="0.75" bottom="0.75" header="0.3" footer="0.3"/>
  <pageSetup scale="2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M396"/>
  <sheetViews>
    <sheetView topLeftCell="A199" zoomScaleNormal="100" workbookViewId="0">
      <selection activeCell="C16" sqref="C16"/>
    </sheetView>
  </sheetViews>
  <sheetFormatPr defaultRowHeight="14.4" x14ac:dyDescent="0.3"/>
  <cols>
    <col min="1" max="1" width="94.109375" style="42" customWidth="1"/>
    <col min="2" max="2" width="17.5546875" bestFit="1" customWidth="1"/>
    <col min="3" max="3" width="21.5546875" bestFit="1" customWidth="1"/>
    <col min="4" max="4" width="35.5546875" customWidth="1"/>
    <col min="5" max="5" width="17.5546875" bestFit="1" customWidth="1"/>
    <col min="6" max="6" width="59" bestFit="1" customWidth="1"/>
    <col min="7" max="7" width="16.88671875" bestFit="1" customWidth="1"/>
    <col min="8" max="8" width="14.88671875" customWidth="1"/>
    <col min="9" max="9" width="9.109375" bestFit="1" customWidth="1"/>
    <col min="10" max="10" width="2" style="2" bestFit="1" customWidth="1"/>
    <col min="11" max="11" width="9.109375" bestFit="1" customWidth="1"/>
  </cols>
  <sheetData>
    <row r="1" spans="1:13" ht="24" thickBot="1" x14ac:dyDescent="0.35">
      <c r="B1" s="477" t="s">
        <v>101</v>
      </c>
      <c r="C1" s="478"/>
      <c r="D1" s="478"/>
      <c r="E1" s="479"/>
      <c r="F1" s="79"/>
      <c r="G1" s="79"/>
      <c r="H1" s="79"/>
      <c r="I1" s="79"/>
      <c r="J1" s="79"/>
      <c r="K1" s="79"/>
      <c r="L1" s="79"/>
      <c r="M1" s="79"/>
    </row>
    <row r="2" spans="1:13" ht="16.2" thickBot="1" x14ac:dyDescent="0.35">
      <c r="C2" s="462" t="s">
        <v>391</v>
      </c>
      <c r="D2" s="464"/>
      <c r="E2" s="203"/>
      <c r="F2" s="203"/>
      <c r="G2" s="203"/>
      <c r="H2" s="203"/>
      <c r="I2" s="203"/>
    </row>
    <row r="3" spans="1:13" ht="15" thickBot="1" x14ac:dyDescent="0.35">
      <c r="C3" s="473" t="s">
        <v>392</v>
      </c>
      <c r="D3" s="475"/>
    </row>
    <row r="4" spans="1:13" ht="15.75" customHeight="1" thickBot="1" x14ac:dyDescent="0.35">
      <c r="C4" s="481" t="s">
        <v>354</v>
      </c>
      <c r="D4" s="482"/>
    </row>
    <row r="5" spans="1:13" ht="15.75" customHeight="1" x14ac:dyDescent="0.3">
      <c r="A5" s="242" t="s">
        <v>76</v>
      </c>
      <c r="B5" s="252"/>
      <c r="C5" s="480" t="s">
        <v>356</v>
      </c>
      <c r="D5" s="480"/>
    </row>
    <row r="6" spans="1:13" ht="15.75" customHeight="1" x14ac:dyDescent="0.3">
      <c r="A6" s="483" t="s">
        <v>496</v>
      </c>
      <c r="B6" s="451"/>
      <c r="C6" s="424" t="s">
        <v>360</v>
      </c>
      <c r="D6" s="424"/>
    </row>
    <row r="7" spans="1:13" ht="15" thickBot="1" x14ac:dyDescent="0.35">
      <c r="A7" s="458"/>
      <c r="B7" s="489"/>
      <c r="C7" s="424" t="s">
        <v>357</v>
      </c>
      <c r="D7" s="424"/>
    </row>
    <row r="8" spans="1:13" ht="15.75" customHeight="1" x14ac:dyDescent="0.3">
      <c r="A8" t="s">
        <v>77</v>
      </c>
      <c r="B8" s="44">
        <v>70000</v>
      </c>
      <c r="C8" s="424" t="s">
        <v>358</v>
      </c>
      <c r="D8" s="424"/>
      <c r="F8" s="249"/>
      <c r="G8" s="249"/>
      <c r="H8" s="249"/>
    </row>
    <row r="9" spans="1:13" ht="15.75" customHeight="1" x14ac:dyDescent="0.3">
      <c r="A9" t="s">
        <v>78</v>
      </c>
      <c r="B9" s="54">
        <v>43891</v>
      </c>
      <c r="D9" s="90"/>
      <c r="F9" s="249"/>
      <c r="G9" s="249"/>
      <c r="H9" s="249"/>
    </row>
    <row r="10" spans="1:13" x14ac:dyDescent="0.3">
      <c r="A10" t="s">
        <v>79</v>
      </c>
      <c r="B10" s="54">
        <v>44255</v>
      </c>
      <c r="D10" s="90"/>
      <c r="F10" s="249"/>
      <c r="G10" s="249"/>
      <c r="H10" s="249"/>
      <c r="I10" s="2"/>
      <c r="J10"/>
    </row>
    <row r="11" spans="1:13" x14ac:dyDescent="0.3">
      <c r="A11" s="23" t="s">
        <v>80</v>
      </c>
      <c r="B11" s="45">
        <v>12</v>
      </c>
      <c r="D11" s="90"/>
      <c r="F11" s="249"/>
      <c r="G11" s="249"/>
      <c r="H11" s="249"/>
      <c r="I11" s="2"/>
      <c r="J11"/>
    </row>
    <row r="12" spans="1:13" x14ac:dyDescent="0.3">
      <c r="A12" t="s">
        <v>96</v>
      </c>
      <c r="B12" s="46">
        <v>0.28804000000000002</v>
      </c>
      <c r="D12" s="90"/>
      <c r="F12" s="249"/>
      <c r="G12" s="249"/>
      <c r="H12" s="249"/>
      <c r="I12" s="2"/>
      <c r="J12"/>
    </row>
    <row r="13" spans="1:13" x14ac:dyDescent="0.3">
      <c r="A13" t="s">
        <v>519</v>
      </c>
      <c r="B13" s="45">
        <v>1</v>
      </c>
      <c r="D13" s="90"/>
      <c r="F13" s="249"/>
      <c r="G13" s="249"/>
      <c r="H13" s="249"/>
      <c r="I13" s="2"/>
      <c r="J13"/>
    </row>
    <row r="14" spans="1:13" x14ac:dyDescent="0.3">
      <c r="A14" t="s">
        <v>81</v>
      </c>
      <c r="B14" s="186">
        <v>618</v>
      </c>
      <c r="D14" s="90"/>
      <c r="F14" s="249"/>
      <c r="G14" s="249"/>
      <c r="H14" s="249"/>
      <c r="I14" s="2"/>
      <c r="J14"/>
    </row>
    <row r="15" spans="1:13" x14ac:dyDescent="0.3">
      <c r="A15" s="39" t="s">
        <v>351</v>
      </c>
      <c r="B15" s="50">
        <f>ROUND(B12*B14,2)</f>
        <v>178.01</v>
      </c>
      <c r="D15" s="90"/>
      <c r="F15" s="249"/>
      <c r="G15" s="249"/>
      <c r="H15" s="249"/>
      <c r="I15" s="2"/>
      <c r="J15"/>
    </row>
    <row r="16" spans="1:13" x14ac:dyDescent="0.3">
      <c r="A16" s="193" t="s">
        <v>488</v>
      </c>
      <c r="B16" s="240">
        <v>12000</v>
      </c>
      <c r="D16" s="90"/>
      <c r="F16" s="249"/>
      <c r="G16" s="249"/>
      <c r="H16" s="249"/>
      <c r="I16" s="2"/>
      <c r="J16"/>
    </row>
    <row r="17" spans="1:10" x14ac:dyDescent="0.3">
      <c r="A17" s="255" t="s">
        <v>183</v>
      </c>
      <c r="B17" s="257">
        <v>0.5</v>
      </c>
      <c r="D17" s="90"/>
      <c r="F17" s="249"/>
      <c r="G17" s="249"/>
      <c r="H17" s="249"/>
      <c r="I17" s="2"/>
      <c r="J17"/>
    </row>
    <row r="18" spans="1:10" x14ac:dyDescent="0.3">
      <c r="A18" s="39" t="s">
        <v>300</v>
      </c>
      <c r="B18" s="241">
        <f>ROUND(B16*B17,2)</f>
        <v>6000</v>
      </c>
      <c r="F18" s="249"/>
      <c r="G18" s="249"/>
      <c r="H18" s="249"/>
      <c r="I18" s="2"/>
      <c r="J18"/>
    </row>
    <row r="19" spans="1:10" x14ac:dyDescent="0.3">
      <c r="A19" s="80" t="s">
        <v>106</v>
      </c>
      <c r="B19" s="250">
        <v>2.5999999999999999E-2</v>
      </c>
    </row>
    <row r="20" spans="1:10" x14ac:dyDescent="0.3">
      <c r="A20" s="39" t="s">
        <v>350</v>
      </c>
      <c r="B20" s="51">
        <f>ROUND(B18*B12*B19*B13,2)</f>
        <v>44.93</v>
      </c>
    </row>
    <row r="21" spans="1:10" x14ac:dyDescent="0.3">
      <c r="A21" s="43" t="s">
        <v>352</v>
      </c>
      <c r="B21" s="50">
        <f>SUM(B15,B20)</f>
        <v>222.94</v>
      </c>
    </row>
    <row r="22" spans="1:10" ht="15" thickBot="1" x14ac:dyDescent="0.35"/>
    <row r="23" spans="1:10" x14ac:dyDescent="0.3">
      <c r="A23" s="242" t="s">
        <v>86</v>
      </c>
      <c r="B23" s="243"/>
    </row>
    <row r="24" spans="1:10" x14ac:dyDescent="0.3">
      <c r="A24" s="483" t="s">
        <v>85</v>
      </c>
      <c r="B24" s="484"/>
    </row>
    <row r="25" spans="1:10" ht="15" thickBot="1" x14ac:dyDescent="0.35">
      <c r="A25" s="458"/>
      <c r="B25" s="459"/>
    </row>
    <row r="26" spans="1:10" x14ac:dyDescent="0.3">
      <c r="A26" t="s">
        <v>77</v>
      </c>
      <c r="B26" s="44">
        <v>55000</v>
      </c>
    </row>
    <row r="27" spans="1:10" x14ac:dyDescent="0.3">
      <c r="A27" t="s">
        <v>78</v>
      </c>
      <c r="B27" s="54">
        <v>44044</v>
      </c>
    </row>
    <row r="28" spans="1:10" x14ac:dyDescent="0.3">
      <c r="A28" t="s">
        <v>79</v>
      </c>
      <c r="B28" s="54">
        <v>44408</v>
      </c>
    </row>
    <row r="29" spans="1:10" x14ac:dyDescent="0.3">
      <c r="A29" s="23" t="s">
        <v>80</v>
      </c>
      <c r="B29" s="45">
        <v>12</v>
      </c>
    </row>
    <row r="30" spans="1:10" x14ac:dyDescent="0.3">
      <c r="A30" t="s">
        <v>96</v>
      </c>
      <c r="B30" s="46">
        <v>0.92091000000000001</v>
      </c>
    </row>
    <row r="31" spans="1:10" x14ac:dyDescent="0.3">
      <c r="A31" t="s">
        <v>519</v>
      </c>
      <c r="B31" s="45">
        <v>1</v>
      </c>
    </row>
    <row r="32" spans="1:10" x14ac:dyDescent="0.3">
      <c r="A32" t="s">
        <v>81</v>
      </c>
      <c r="B32" s="186">
        <v>415</v>
      </c>
    </row>
    <row r="33" spans="1:2" x14ac:dyDescent="0.3">
      <c r="A33" s="39" t="s">
        <v>299</v>
      </c>
      <c r="B33" s="50">
        <f>ROUND(B30*B32,2)</f>
        <v>382.18</v>
      </c>
    </row>
    <row r="34" spans="1:2" x14ac:dyDescent="0.3">
      <c r="A34" s="193" t="s">
        <v>488</v>
      </c>
      <c r="B34" s="240">
        <v>12000</v>
      </c>
    </row>
    <row r="35" spans="1:2" x14ac:dyDescent="0.3">
      <c r="A35" s="255" t="s">
        <v>183</v>
      </c>
      <c r="B35" s="257">
        <v>0.5</v>
      </c>
    </row>
    <row r="36" spans="1:2" x14ac:dyDescent="0.3">
      <c r="A36" s="39" t="s">
        <v>300</v>
      </c>
      <c r="B36" s="241">
        <f>ROUND(B34*B35,2)</f>
        <v>6000</v>
      </c>
    </row>
    <row r="37" spans="1:2" x14ac:dyDescent="0.3">
      <c r="A37" s="80" t="s">
        <v>106</v>
      </c>
      <c r="B37" s="250">
        <v>2.5999999999999999E-2</v>
      </c>
    </row>
    <row r="38" spans="1:2" x14ac:dyDescent="0.3">
      <c r="A38" s="39" t="s">
        <v>301</v>
      </c>
      <c r="B38" s="51">
        <f>ROUND(B36*B30*B37*B31,2)</f>
        <v>143.66</v>
      </c>
    </row>
    <row r="39" spans="1:2" x14ac:dyDescent="0.3">
      <c r="A39" s="43" t="s">
        <v>302</v>
      </c>
      <c r="B39" s="50">
        <f>SUM(B33,B38)</f>
        <v>525.84</v>
      </c>
    </row>
    <row r="40" spans="1:2" ht="15" thickBot="1" x14ac:dyDescent="0.35">
      <c r="A40"/>
    </row>
    <row r="41" spans="1:2" x14ac:dyDescent="0.3">
      <c r="A41" s="242" t="s">
        <v>355</v>
      </c>
      <c r="B41" s="243"/>
    </row>
    <row r="42" spans="1:2" x14ac:dyDescent="0.3">
      <c r="A42" s="485" t="s">
        <v>151</v>
      </c>
      <c r="B42" s="486"/>
    </row>
    <row r="43" spans="1:2" ht="15" thickBot="1" x14ac:dyDescent="0.35">
      <c r="A43" s="487"/>
      <c r="B43" s="488"/>
    </row>
    <row r="44" spans="1:2" x14ac:dyDescent="0.3">
      <c r="A44" t="s">
        <v>193</v>
      </c>
      <c r="B44" s="197">
        <v>46010</v>
      </c>
    </row>
    <row r="45" spans="1:2" x14ac:dyDescent="0.3">
      <c r="A45" t="s">
        <v>78</v>
      </c>
      <c r="B45" s="13">
        <v>44166</v>
      </c>
    </row>
    <row r="46" spans="1:2" x14ac:dyDescent="0.3">
      <c r="A46" t="s">
        <v>79</v>
      </c>
      <c r="B46" s="13">
        <v>44530</v>
      </c>
    </row>
    <row r="47" spans="1:2" x14ac:dyDescent="0.3">
      <c r="A47" t="s">
        <v>80</v>
      </c>
      <c r="B47">
        <v>12</v>
      </c>
    </row>
    <row r="48" spans="1:2" x14ac:dyDescent="0.3">
      <c r="A48" t="s">
        <v>96</v>
      </c>
      <c r="B48" s="251">
        <v>0.27439000000000002</v>
      </c>
    </row>
    <row r="49" spans="1:2" x14ac:dyDescent="0.3">
      <c r="A49" t="s">
        <v>519</v>
      </c>
      <c r="B49">
        <v>1</v>
      </c>
    </row>
    <row r="50" spans="1:2" x14ac:dyDescent="0.3">
      <c r="A50" t="s">
        <v>81</v>
      </c>
      <c r="B50" s="53">
        <v>276</v>
      </c>
    </row>
    <row r="51" spans="1:2" x14ac:dyDescent="0.3">
      <c r="A51" s="39" t="s">
        <v>303</v>
      </c>
      <c r="B51" s="55">
        <f>ROUND(B50*B48,2)</f>
        <v>75.73</v>
      </c>
    </row>
    <row r="52" spans="1:2" x14ac:dyDescent="0.3">
      <c r="A52" s="100" t="s">
        <v>489</v>
      </c>
      <c r="B52" s="55">
        <v>496034</v>
      </c>
    </row>
    <row r="53" spans="1:2" x14ac:dyDescent="0.3">
      <c r="A53" s="255" t="s">
        <v>191</v>
      </c>
      <c r="B53" s="256">
        <v>0.35</v>
      </c>
    </row>
    <row r="54" spans="1:2" x14ac:dyDescent="0.3">
      <c r="A54" t="s">
        <v>304</v>
      </c>
      <c r="B54" s="53">
        <f>ROUND(B52*B53,2)</f>
        <v>173611.9</v>
      </c>
    </row>
    <row r="55" spans="1:2" x14ac:dyDescent="0.3">
      <c r="A55" s="80" t="s">
        <v>106</v>
      </c>
      <c r="B55" s="250">
        <v>2.5999999999999999E-2</v>
      </c>
    </row>
    <row r="56" spans="1:2" x14ac:dyDescent="0.3">
      <c r="A56" s="39" t="s">
        <v>305</v>
      </c>
      <c r="B56" s="56">
        <f>ROUND(B54*B48*B55*B49,2)</f>
        <v>1238.57</v>
      </c>
    </row>
    <row r="57" spans="1:2" x14ac:dyDescent="0.3">
      <c r="A57" s="39" t="s">
        <v>306</v>
      </c>
      <c r="B57" s="55">
        <f>SUM(B51,B56)</f>
        <v>1314.3</v>
      </c>
    </row>
    <row r="58" spans="1:2" ht="15" thickBot="1" x14ac:dyDescent="0.35"/>
    <row r="59" spans="1:2" x14ac:dyDescent="0.3">
      <c r="A59" s="242" t="s">
        <v>87</v>
      </c>
      <c r="B59" s="243"/>
    </row>
    <row r="60" spans="1:2" x14ac:dyDescent="0.3">
      <c r="A60" s="485" t="s">
        <v>83</v>
      </c>
      <c r="B60" s="486"/>
    </row>
    <row r="61" spans="1:2" ht="15" thickBot="1" x14ac:dyDescent="0.35">
      <c r="A61" s="487"/>
      <c r="B61" s="488"/>
    </row>
    <row r="62" spans="1:2" x14ac:dyDescent="0.3">
      <c r="A62" t="s">
        <v>77</v>
      </c>
      <c r="B62" s="197">
        <v>80000</v>
      </c>
    </row>
    <row r="63" spans="1:2" x14ac:dyDescent="0.3">
      <c r="A63" t="s">
        <v>78</v>
      </c>
      <c r="B63" s="13">
        <v>44013</v>
      </c>
    </row>
    <row r="64" spans="1:2" x14ac:dyDescent="0.3">
      <c r="A64" t="s">
        <v>79</v>
      </c>
      <c r="B64" s="13">
        <v>44377</v>
      </c>
    </row>
    <row r="65" spans="1:2" x14ac:dyDescent="0.3">
      <c r="A65" s="100" t="s">
        <v>155</v>
      </c>
      <c r="B65" s="13">
        <v>44105</v>
      </c>
    </row>
    <row r="66" spans="1:2" x14ac:dyDescent="0.3">
      <c r="A66" t="s">
        <v>80</v>
      </c>
      <c r="B66">
        <v>9</v>
      </c>
    </row>
    <row r="67" spans="1:2" x14ac:dyDescent="0.3">
      <c r="A67" t="s">
        <v>96</v>
      </c>
      <c r="B67" s="251">
        <v>0.29404999999999998</v>
      </c>
    </row>
    <row r="68" spans="1:2" x14ac:dyDescent="0.3">
      <c r="A68" t="s">
        <v>519</v>
      </c>
      <c r="B68">
        <v>0.75</v>
      </c>
    </row>
    <row r="69" spans="1:2" x14ac:dyDescent="0.3">
      <c r="A69" t="s">
        <v>81</v>
      </c>
      <c r="B69" s="53">
        <v>600</v>
      </c>
    </row>
    <row r="70" spans="1:2" x14ac:dyDescent="0.3">
      <c r="A70" s="39" t="s">
        <v>297</v>
      </c>
      <c r="B70" s="55">
        <f>ROUND(B69*B67,2)</f>
        <v>176.43</v>
      </c>
    </row>
    <row r="71" spans="1:2" x14ac:dyDescent="0.3">
      <c r="A71" s="193" t="s">
        <v>490</v>
      </c>
      <c r="B71" s="55">
        <v>170200</v>
      </c>
    </row>
    <row r="72" spans="1:2" x14ac:dyDescent="0.3">
      <c r="A72" s="253" t="s">
        <v>227</v>
      </c>
      <c r="B72" s="254">
        <v>0.65</v>
      </c>
    </row>
    <row r="73" spans="1:2" x14ac:dyDescent="0.3">
      <c r="A73" t="s">
        <v>296</v>
      </c>
      <c r="B73" s="53">
        <f>ROUND(B71*B72,2)</f>
        <v>110630</v>
      </c>
    </row>
    <row r="74" spans="1:2" x14ac:dyDescent="0.3">
      <c r="A74" s="80" t="s">
        <v>106</v>
      </c>
      <c r="B74" s="250">
        <v>2.5999999999999999E-2</v>
      </c>
    </row>
    <row r="75" spans="1:2" x14ac:dyDescent="0.3">
      <c r="A75" s="39" t="s">
        <v>295</v>
      </c>
      <c r="B75" s="56">
        <f>ROUND(B73*B67*B74*B68,2)</f>
        <v>634.35</v>
      </c>
    </row>
    <row r="76" spans="1:2" x14ac:dyDescent="0.3">
      <c r="A76" s="39" t="s">
        <v>298</v>
      </c>
      <c r="B76" s="55">
        <f>SUM(B70,B75)</f>
        <v>810.78</v>
      </c>
    </row>
    <row r="78" spans="1:2" x14ac:dyDescent="0.3">
      <c r="A78" s="187" t="s">
        <v>150</v>
      </c>
      <c r="B78" s="187"/>
    </row>
    <row r="79" spans="1:2" ht="15" thickBot="1" x14ac:dyDescent="0.35">
      <c r="A79" s="187"/>
      <c r="B79" s="187"/>
    </row>
    <row r="80" spans="1:2" x14ac:dyDescent="0.3">
      <c r="A80" s="242" t="s">
        <v>88</v>
      </c>
      <c r="B80" s="243"/>
    </row>
    <row r="81" spans="1:5" x14ac:dyDescent="0.3">
      <c r="A81" s="485" t="s">
        <v>152</v>
      </c>
      <c r="B81" s="486"/>
    </row>
    <row r="82" spans="1:5" ht="15" thickBot="1" x14ac:dyDescent="0.35">
      <c r="A82" s="487"/>
      <c r="B82" s="488"/>
    </row>
    <row r="83" spans="1:5" ht="15.75" customHeight="1" x14ac:dyDescent="0.3">
      <c r="A83" t="s">
        <v>153</v>
      </c>
      <c r="B83" s="197">
        <v>46960</v>
      </c>
      <c r="D83" s="105"/>
      <c r="E83" s="105"/>
    </row>
    <row r="84" spans="1:5" ht="15" customHeight="1" x14ac:dyDescent="0.3">
      <c r="A84" t="s">
        <v>78</v>
      </c>
      <c r="B84" s="13">
        <v>43831</v>
      </c>
      <c r="D84" s="105"/>
      <c r="E84" s="105"/>
    </row>
    <row r="85" spans="1:5" x14ac:dyDescent="0.3">
      <c r="A85" s="100" t="s">
        <v>148</v>
      </c>
      <c r="B85" s="13">
        <v>44013</v>
      </c>
      <c r="D85" s="105"/>
      <c r="E85" s="105"/>
    </row>
    <row r="86" spans="1:5" x14ac:dyDescent="0.3">
      <c r="A86" t="s">
        <v>79</v>
      </c>
      <c r="B86" s="13">
        <v>44196</v>
      </c>
      <c r="D86" s="105"/>
      <c r="E86" s="105"/>
    </row>
    <row r="87" spans="1:5" x14ac:dyDescent="0.3">
      <c r="A87" t="s">
        <v>80</v>
      </c>
      <c r="B87">
        <v>6</v>
      </c>
      <c r="D87" s="105"/>
      <c r="E87" s="105"/>
    </row>
    <row r="88" spans="1:5" x14ac:dyDescent="0.3">
      <c r="A88" t="s">
        <v>96</v>
      </c>
      <c r="B88" s="251">
        <v>0.27439000000000002</v>
      </c>
      <c r="D88" s="105"/>
      <c r="E88" s="105"/>
    </row>
    <row r="89" spans="1:5" x14ac:dyDescent="0.3">
      <c r="A89" t="s">
        <v>519</v>
      </c>
      <c r="B89" s="21">
        <v>0.5</v>
      </c>
      <c r="D89" s="105"/>
      <c r="E89" s="105"/>
    </row>
    <row r="90" spans="1:5" x14ac:dyDescent="0.3">
      <c r="A90" t="s">
        <v>81</v>
      </c>
      <c r="B90" s="53">
        <v>139.5</v>
      </c>
      <c r="D90" s="105"/>
      <c r="E90" s="105"/>
    </row>
    <row r="91" spans="1:5" x14ac:dyDescent="0.3">
      <c r="A91" s="39" t="s">
        <v>307</v>
      </c>
      <c r="B91" s="55">
        <f>ROUND(B90*B88,2)</f>
        <v>38.28</v>
      </c>
      <c r="D91" s="105"/>
      <c r="E91" s="105"/>
    </row>
    <row r="92" spans="1:5" x14ac:dyDescent="0.3">
      <c r="A92" s="193" t="s">
        <v>490</v>
      </c>
      <c r="B92" s="55">
        <v>358208</v>
      </c>
      <c r="D92" s="105"/>
      <c r="E92" s="105"/>
    </row>
    <row r="93" spans="1:5" x14ac:dyDescent="0.3">
      <c r="A93" s="253" t="s">
        <v>173</v>
      </c>
      <c r="B93" s="254">
        <v>0.25</v>
      </c>
      <c r="D93" s="105"/>
      <c r="E93" s="105"/>
    </row>
    <row r="94" spans="1:5" x14ac:dyDescent="0.3">
      <c r="A94" t="s">
        <v>308</v>
      </c>
      <c r="B94" s="53">
        <f>ROUND(B92*B93,2)</f>
        <v>89552</v>
      </c>
      <c r="D94" s="105"/>
      <c r="E94" s="105"/>
    </row>
    <row r="95" spans="1:5" x14ac:dyDescent="0.3">
      <c r="A95" s="80" t="s">
        <v>106</v>
      </c>
      <c r="B95" s="250">
        <v>2.5999999999999999E-2</v>
      </c>
      <c r="D95" s="105"/>
      <c r="E95" s="105"/>
    </row>
    <row r="96" spans="1:5" x14ac:dyDescent="0.3">
      <c r="A96" s="39" t="s">
        <v>310</v>
      </c>
      <c r="B96" s="56">
        <f>ROUND(B94*B88*B95*B89,2)</f>
        <v>319.44</v>
      </c>
      <c r="D96" s="105"/>
      <c r="E96" s="105"/>
    </row>
    <row r="97" spans="1:5" x14ac:dyDescent="0.3">
      <c r="A97" s="39" t="s">
        <v>309</v>
      </c>
      <c r="B97" s="55">
        <f>SUM(B91,B96)</f>
        <v>357.72</v>
      </c>
      <c r="D97" s="105"/>
      <c r="E97" s="105"/>
    </row>
    <row r="98" spans="1:5" x14ac:dyDescent="0.3">
      <c r="A98"/>
      <c r="B98" s="55"/>
      <c r="D98" s="105"/>
      <c r="E98" s="105"/>
    </row>
    <row r="99" spans="1:5" x14ac:dyDescent="0.3">
      <c r="A99" s="187" t="s">
        <v>150</v>
      </c>
      <c r="B99" s="55"/>
      <c r="D99" s="105"/>
      <c r="E99" s="105"/>
    </row>
    <row r="100" spans="1:5" ht="15" thickBot="1" x14ac:dyDescent="0.35">
      <c r="D100" s="105"/>
      <c r="E100" s="105"/>
    </row>
    <row r="101" spans="1:5" x14ac:dyDescent="0.3">
      <c r="A101" s="242" t="s">
        <v>99</v>
      </c>
      <c r="B101" s="243"/>
      <c r="D101" s="105"/>
      <c r="E101" s="105"/>
    </row>
    <row r="102" spans="1:5" x14ac:dyDescent="0.3">
      <c r="A102" s="483" t="s">
        <v>346</v>
      </c>
      <c r="B102" s="484"/>
      <c r="D102" s="105"/>
      <c r="E102" s="105"/>
    </row>
    <row r="103" spans="1:5" ht="15" thickBot="1" x14ac:dyDescent="0.35">
      <c r="A103" s="458"/>
      <c r="B103" s="459"/>
      <c r="D103" s="105"/>
      <c r="E103" s="105"/>
    </row>
    <row r="104" spans="1:5" ht="15" thickBot="1" x14ac:dyDescent="0.35">
      <c r="A104" s="245" t="s">
        <v>89</v>
      </c>
      <c r="B104" s="60"/>
      <c r="D104" s="105"/>
      <c r="E104" s="105"/>
    </row>
    <row r="105" spans="1:5" x14ac:dyDescent="0.3">
      <c r="A105" s="59" t="s">
        <v>77</v>
      </c>
      <c r="B105" s="61">
        <v>80000</v>
      </c>
      <c r="D105" s="105"/>
      <c r="E105" s="105"/>
    </row>
    <row r="106" spans="1:5" x14ac:dyDescent="0.3">
      <c r="A106" s="59" t="s">
        <v>90</v>
      </c>
      <c r="B106" s="75">
        <v>44044</v>
      </c>
      <c r="D106" s="105"/>
      <c r="E106" s="105"/>
    </row>
    <row r="107" spans="1:5" x14ac:dyDescent="0.3">
      <c r="A107" s="59" t="s">
        <v>79</v>
      </c>
      <c r="B107" s="75">
        <v>44408</v>
      </c>
      <c r="D107" s="105"/>
      <c r="E107" s="105"/>
    </row>
    <row r="108" spans="1:5" x14ac:dyDescent="0.3">
      <c r="A108" s="59" t="s">
        <v>91</v>
      </c>
      <c r="B108" s="75">
        <v>44075</v>
      </c>
      <c r="D108" s="105"/>
      <c r="E108" s="105"/>
    </row>
    <row r="109" spans="1:5" x14ac:dyDescent="0.3">
      <c r="A109" s="59" t="s">
        <v>80</v>
      </c>
      <c r="B109" s="62">
        <v>11</v>
      </c>
      <c r="D109" s="105"/>
      <c r="E109" s="105"/>
    </row>
    <row r="110" spans="1:5" x14ac:dyDescent="0.3">
      <c r="A110" s="59" t="s">
        <v>96</v>
      </c>
      <c r="B110" s="64">
        <v>0.23069999999999999</v>
      </c>
      <c r="D110" s="105"/>
      <c r="E110" s="105"/>
    </row>
    <row r="111" spans="1:5" x14ac:dyDescent="0.3">
      <c r="A111" s="59" t="s">
        <v>81</v>
      </c>
      <c r="B111" s="71">
        <v>733.33</v>
      </c>
      <c r="D111" s="105"/>
      <c r="E111" s="105"/>
    </row>
    <row r="112" spans="1:5" x14ac:dyDescent="0.3">
      <c r="A112" s="65" t="s">
        <v>311</v>
      </c>
      <c r="B112" s="70">
        <f>ROUND(B111*B110,2)</f>
        <v>169.18</v>
      </c>
      <c r="D112" s="105"/>
      <c r="E112" s="105"/>
    </row>
    <row r="113" spans="1:5" x14ac:dyDescent="0.3">
      <c r="A113" s="225" t="s">
        <v>491</v>
      </c>
      <c r="B113" s="71">
        <v>65000</v>
      </c>
      <c r="D113" s="105"/>
      <c r="E113" s="105"/>
    </row>
    <row r="114" spans="1:5" x14ac:dyDescent="0.3">
      <c r="A114" s="258" t="s">
        <v>184</v>
      </c>
      <c r="B114" s="259">
        <v>0.35</v>
      </c>
      <c r="D114" s="105"/>
      <c r="E114" s="105"/>
    </row>
    <row r="115" spans="1:5" x14ac:dyDescent="0.3">
      <c r="A115" s="76" t="s">
        <v>313</v>
      </c>
      <c r="B115" s="71">
        <f>ROUND(B113*B114,2)</f>
        <v>22750</v>
      </c>
      <c r="D115" s="105"/>
      <c r="E115" s="105"/>
    </row>
    <row r="116" spans="1:5" x14ac:dyDescent="0.3">
      <c r="A116" s="77" t="s">
        <v>98</v>
      </c>
      <c r="B116" s="62">
        <v>0.91676999999999997</v>
      </c>
      <c r="D116" s="105"/>
      <c r="E116" s="105"/>
    </row>
    <row r="117" spans="1:5" x14ac:dyDescent="0.3">
      <c r="A117" s="81" t="s">
        <v>107</v>
      </c>
      <c r="B117" s="250">
        <v>2.5999999999999999E-2</v>
      </c>
      <c r="D117" s="105"/>
      <c r="E117" s="105"/>
    </row>
    <row r="118" spans="1:5" x14ac:dyDescent="0.3">
      <c r="A118" s="78" t="s">
        <v>312</v>
      </c>
      <c r="B118" s="70">
        <f>ROUND(B115*B110*B117*B116,2)</f>
        <v>125.1</v>
      </c>
      <c r="D118" s="105"/>
      <c r="E118" s="105"/>
    </row>
    <row r="119" spans="1:5" x14ac:dyDescent="0.3">
      <c r="A119" s="39" t="s">
        <v>225</v>
      </c>
      <c r="B119" s="70">
        <f>SUM(B112,B118)</f>
        <v>294.27999999999997</v>
      </c>
      <c r="D119" s="105"/>
      <c r="E119" s="105"/>
    </row>
    <row r="120" spans="1:5" ht="15" customHeight="1" thickBot="1" x14ac:dyDescent="0.35">
      <c r="A120" s="59"/>
      <c r="B120" s="64"/>
      <c r="D120" s="105"/>
      <c r="E120" s="105"/>
    </row>
    <row r="121" spans="1:5" ht="15" thickBot="1" x14ac:dyDescent="0.35">
      <c r="A121" s="245" t="s">
        <v>92</v>
      </c>
      <c r="B121" s="60"/>
      <c r="D121" s="105"/>
      <c r="E121" s="105"/>
    </row>
    <row r="122" spans="1:5" x14ac:dyDescent="0.3">
      <c r="A122" s="59" t="s">
        <v>77</v>
      </c>
      <c r="B122" s="61">
        <v>80000</v>
      </c>
      <c r="D122" s="105"/>
      <c r="E122" s="105"/>
    </row>
    <row r="123" spans="1:5" x14ac:dyDescent="0.3">
      <c r="A123" s="59" t="s">
        <v>78</v>
      </c>
      <c r="B123" s="75">
        <v>44044</v>
      </c>
      <c r="D123" s="105"/>
      <c r="E123" s="105"/>
    </row>
    <row r="124" spans="1:5" x14ac:dyDescent="0.3">
      <c r="A124" s="59" t="s">
        <v>79</v>
      </c>
      <c r="B124" s="75">
        <v>44408</v>
      </c>
      <c r="D124" s="105"/>
      <c r="E124" s="105"/>
    </row>
    <row r="125" spans="1:5" x14ac:dyDescent="0.3">
      <c r="A125" s="59" t="s">
        <v>80</v>
      </c>
      <c r="B125" s="62">
        <v>11</v>
      </c>
      <c r="D125" s="105"/>
      <c r="E125" s="105"/>
    </row>
    <row r="126" spans="1:5" x14ac:dyDescent="0.3">
      <c r="A126" s="59" t="s">
        <v>96</v>
      </c>
      <c r="B126" s="64">
        <v>0.23069999999999999</v>
      </c>
      <c r="D126" s="105"/>
      <c r="E126" s="105"/>
    </row>
    <row r="127" spans="1:5" x14ac:dyDescent="0.3">
      <c r="A127" s="59" t="s">
        <v>81</v>
      </c>
      <c r="B127" s="71">
        <v>733.33</v>
      </c>
      <c r="D127" s="105"/>
      <c r="E127" s="105"/>
    </row>
    <row r="128" spans="1:5" x14ac:dyDescent="0.3">
      <c r="A128" s="65" t="s">
        <v>314</v>
      </c>
      <c r="B128" s="70">
        <f>ROUND(B127*B126,2)</f>
        <v>169.18</v>
      </c>
      <c r="D128" s="105"/>
      <c r="E128" s="105"/>
    </row>
    <row r="129" spans="1:5" x14ac:dyDescent="0.3">
      <c r="A129" s="65" t="s">
        <v>490</v>
      </c>
      <c r="B129" s="71">
        <v>116291</v>
      </c>
      <c r="D129" s="105"/>
      <c r="E129" s="105"/>
    </row>
    <row r="130" spans="1:5" ht="15" customHeight="1" x14ac:dyDescent="0.3">
      <c r="A130" s="260" t="s">
        <v>226</v>
      </c>
      <c r="B130" s="261">
        <v>0.5</v>
      </c>
      <c r="D130" s="105"/>
      <c r="E130" s="105"/>
    </row>
    <row r="131" spans="1:5" x14ac:dyDescent="0.3">
      <c r="A131" s="77" t="s">
        <v>316</v>
      </c>
      <c r="B131" s="71">
        <f>ROUND(B129*B130,2)</f>
        <v>58145.5</v>
      </c>
      <c r="D131" s="105"/>
      <c r="E131" s="105"/>
    </row>
    <row r="132" spans="1:5" x14ac:dyDescent="0.3">
      <c r="A132" s="77" t="s">
        <v>59</v>
      </c>
      <c r="B132" s="62">
        <v>0.91666999999999998</v>
      </c>
      <c r="D132" s="189"/>
      <c r="E132" s="70"/>
    </row>
    <row r="133" spans="1:5" x14ac:dyDescent="0.3">
      <c r="A133" s="82" t="s">
        <v>107</v>
      </c>
      <c r="B133" s="250">
        <v>2.5999999999999999E-2</v>
      </c>
    </row>
    <row r="134" spans="1:5" x14ac:dyDescent="0.3">
      <c r="A134" s="65" t="s">
        <v>315</v>
      </c>
      <c r="B134" s="70">
        <f>ROUND(B131*B126*B133*B132,2)</f>
        <v>319.70999999999998</v>
      </c>
    </row>
    <row r="135" spans="1:5" x14ac:dyDescent="0.3">
      <c r="A135" s="39" t="s">
        <v>353</v>
      </c>
      <c r="B135" s="70">
        <f>SUM(B128,B134)</f>
        <v>488.89</v>
      </c>
    </row>
    <row r="136" spans="1:5" x14ac:dyDescent="0.3">
      <c r="A136" s="59"/>
      <c r="B136" s="64"/>
    </row>
    <row r="137" spans="1:5" x14ac:dyDescent="0.3">
      <c r="A137" s="67" t="s">
        <v>93</v>
      </c>
      <c r="B137" s="72">
        <v>215.64</v>
      </c>
    </row>
    <row r="138" spans="1:5" x14ac:dyDescent="0.3">
      <c r="A138" s="68" t="s">
        <v>94</v>
      </c>
      <c r="B138" s="73">
        <v>215.64</v>
      </c>
    </row>
    <row r="139" spans="1:5" x14ac:dyDescent="0.3">
      <c r="A139" s="65" t="s">
        <v>111</v>
      </c>
      <c r="B139" s="70">
        <f>ROUND(B137-B138,2)</f>
        <v>0</v>
      </c>
    </row>
    <row r="140" spans="1:5" x14ac:dyDescent="0.3">
      <c r="A140" s="65"/>
      <c r="B140" s="66"/>
    </row>
    <row r="141" spans="1:5" x14ac:dyDescent="0.3">
      <c r="A141" s="68" t="s">
        <v>102</v>
      </c>
      <c r="B141" s="72">
        <f>B118</f>
        <v>125.1</v>
      </c>
    </row>
    <row r="142" spans="1:5" x14ac:dyDescent="0.3">
      <c r="A142" s="68" t="s">
        <v>103</v>
      </c>
      <c r="B142" s="73">
        <f>B134</f>
        <v>319.70999999999998</v>
      </c>
    </row>
    <row r="143" spans="1:5" x14ac:dyDescent="0.3">
      <c r="A143" s="65" t="s">
        <v>317</v>
      </c>
      <c r="B143" s="70">
        <f>ROUND(B142-B141,2)</f>
        <v>194.61</v>
      </c>
    </row>
    <row r="144" spans="1:5" x14ac:dyDescent="0.3">
      <c r="A144" s="59"/>
      <c r="B144" s="63"/>
    </row>
    <row r="145" spans="1:2" x14ac:dyDescent="0.3">
      <c r="A145" s="65" t="s">
        <v>95</v>
      </c>
      <c r="B145" s="70">
        <f>B139</f>
        <v>0</v>
      </c>
    </row>
    <row r="146" spans="1:2" x14ac:dyDescent="0.3">
      <c r="A146" s="65" t="s">
        <v>104</v>
      </c>
      <c r="B146" s="74">
        <f>B143</f>
        <v>194.61</v>
      </c>
    </row>
    <row r="147" spans="1:2" x14ac:dyDescent="0.3">
      <c r="A147" s="69" t="s">
        <v>82</v>
      </c>
      <c r="B147" s="70">
        <f>SUM(B145:B146)</f>
        <v>194.61</v>
      </c>
    </row>
    <row r="148" spans="1:2" x14ac:dyDescent="0.3">
      <c r="A148" s="450" t="s">
        <v>162</v>
      </c>
      <c r="B148" s="70"/>
    </row>
    <row r="149" spans="1:2" x14ac:dyDescent="0.3">
      <c r="A149" s="450"/>
      <c r="B149" s="70"/>
    </row>
    <row r="150" spans="1:2" x14ac:dyDescent="0.3">
      <c r="A150" s="450"/>
      <c r="B150" s="70"/>
    </row>
    <row r="151" spans="1:2" ht="15" thickBot="1" x14ac:dyDescent="0.35">
      <c r="A151" s="189"/>
      <c r="B151" s="70"/>
    </row>
    <row r="152" spans="1:2" x14ac:dyDescent="0.3">
      <c r="A152" s="242" t="s">
        <v>124</v>
      </c>
      <c r="B152" s="243"/>
    </row>
    <row r="153" spans="1:2" x14ac:dyDescent="0.3">
      <c r="A153" s="483" t="s">
        <v>161</v>
      </c>
      <c r="B153" s="484"/>
    </row>
    <row r="154" spans="1:2" ht="15" thickBot="1" x14ac:dyDescent="0.35">
      <c r="A154" s="458"/>
      <c r="B154" s="459"/>
    </row>
    <row r="155" spans="1:2" ht="15" thickBot="1" x14ac:dyDescent="0.35">
      <c r="A155" s="245" t="s">
        <v>89</v>
      </c>
      <c r="B155" s="60"/>
    </row>
    <row r="156" spans="1:2" x14ac:dyDescent="0.3">
      <c r="A156" s="59" t="s">
        <v>157</v>
      </c>
      <c r="B156" s="61">
        <v>46010</v>
      </c>
    </row>
    <row r="157" spans="1:2" x14ac:dyDescent="0.3">
      <c r="A157" s="59" t="s">
        <v>90</v>
      </c>
      <c r="B157" s="75">
        <v>44044</v>
      </c>
    </row>
    <row r="158" spans="1:2" x14ac:dyDescent="0.3">
      <c r="A158" s="59" t="s">
        <v>79</v>
      </c>
      <c r="B158" s="75">
        <v>44408</v>
      </c>
    </row>
    <row r="159" spans="1:2" x14ac:dyDescent="0.3">
      <c r="A159" s="59" t="s">
        <v>91</v>
      </c>
      <c r="B159" s="75">
        <v>44076</v>
      </c>
    </row>
    <row r="160" spans="1:2" x14ac:dyDescent="0.3">
      <c r="A160" s="59" t="s">
        <v>80</v>
      </c>
      <c r="B160" s="62">
        <v>11</v>
      </c>
    </row>
    <row r="161" spans="1:2" x14ac:dyDescent="0.3">
      <c r="A161" s="59" t="s">
        <v>96</v>
      </c>
      <c r="B161" s="64">
        <v>0.27439000000000002</v>
      </c>
    </row>
    <row r="162" spans="1:2" x14ac:dyDescent="0.3">
      <c r="A162" s="59" t="s">
        <v>81</v>
      </c>
      <c r="B162" s="71">
        <v>253</v>
      </c>
    </row>
    <row r="163" spans="1:2" ht="15" customHeight="1" x14ac:dyDescent="0.3">
      <c r="A163" s="78" t="s">
        <v>254</v>
      </c>
      <c r="B163" s="70">
        <f>ROUND(B162*B161,2)</f>
        <v>69.42</v>
      </c>
    </row>
    <row r="164" spans="1:2" x14ac:dyDescent="0.3">
      <c r="A164" s="78" t="s">
        <v>450</v>
      </c>
      <c r="B164" s="70">
        <v>496034</v>
      </c>
    </row>
    <row r="165" spans="1:2" ht="15" customHeight="1" x14ac:dyDescent="0.3">
      <c r="A165" s="262" t="s">
        <v>186</v>
      </c>
      <c r="B165" s="261">
        <v>0.35</v>
      </c>
    </row>
    <row r="166" spans="1:2" x14ac:dyDescent="0.3">
      <c r="A166" s="191" t="s">
        <v>318</v>
      </c>
      <c r="B166" s="71">
        <f>ROUND(B164*B165,2)</f>
        <v>173611.9</v>
      </c>
    </row>
    <row r="167" spans="1:2" x14ac:dyDescent="0.3">
      <c r="A167" s="191" t="s">
        <v>492</v>
      </c>
      <c r="B167" s="62">
        <v>0.91666999999999998</v>
      </c>
    </row>
    <row r="168" spans="1:2" x14ac:dyDescent="0.3">
      <c r="A168" s="201" t="s">
        <v>158</v>
      </c>
      <c r="B168" s="250">
        <v>2.5999999999999999E-2</v>
      </c>
    </row>
    <row r="169" spans="1:2" ht="16.2" x14ac:dyDescent="0.45">
      <c r="A169" s="190" t="s">
        <v>319</v>
      </c>
      <c r="B169" s="199">
        <f>ROUND(B166*B161*B168*B167,2)</f>
        <v>1135.3599999999999</v>
      </c>
    </row>
    <row r="170" spans="1:2" x14ac:dyDescent="0.3">
      <c r="A170" s="39" t="s">
        <v>216</v>
      </c>
      <c r="B170" s="70">
        <f>SUM(B163,B169)</f>
        <v>1204.78</v>
      </c>
    </row>
    <row r="171" spans="1:2" ht="16.8" thickBot="1" x14ac:dyDescent="0.5">
      <c r="A171" s="190"/>
      <c r="B171" s="199"/>
    </row>
    <row r="172" spans="1:2" ht="15" thickBot="1" x14ac:dyDescent="0.35">
      <c r="A172" s="246" t="s">
        <v>92</v>
      </c>
      <c r="B172" s="60"/>
    </row>
    <row r="173" spans="1:2" x14ac:dyDescent="0.3">
      <c r="A173" s="59" t="s">
        <v>206</v>
      </c>
      <c r="B173" s="61">
        <v>47260</v>
      </c>
    </row>
    <row r="174" spans="1:2" x14ac:dyDescent="0.3">
      <c r="A174" s="59" t="s">
        <v>78</v>
      </c>
      <c r="B174" s="75">
        <v>44044</v>
      </c>
    </row>
    <row r="175" spans="1:2" x14ac:dyDescent="0.3">
      <c r="A175" s="59" t="s">
        <v>79</v>
      </c>
      <c r="B175" s="75">
        <v>44408</v>
      </c>
    </row>
    <row r="176" spans="1:2" x14ac:dyDescent="0.3">
      <c r="A176" s="200" t="s">
        <v>159</v>
      </c>
      <c r="B176" s="75">
        <v>44076</v>
      </c>
    </row>
    <row r="177" spans="1:2" x14ac:dyDescent="0.3">
      <c r="A177" s="59" t="s">
        <v>80</v>
      </c>
      <c r="B177" s="62">
        <v>11</v>
      </c>
    </row>
    <row r="178" spans="1:2" x14ac:dyDescent="0.3">
      <c r="A178" s="59" t="s">
        <v>96</v>
      </c>
      <c r="B178" s="64">
        <v>0.27439000000000002</v>
      </c>
    </row>
    <row r="179" spans="1:2" x14ac:dyDescent="0.3">
      <c r="A179" s="59" t="s">
        <v>81</v>
      </c>
      <c r="B179" s="71">
        <v>258.5</v>
      </c>
    </row>
    <row r="180" spans="1:2" x14ac:dyDescent="0.3">
      <c r="A180" s="65" t="s">
        <v>261</v>
      </c>
      <c r="B180" s="70">
        <f>ROUND(B179*B178,2)</f>
        <v>70.930000000000007</v>
      </c>
    </row>
    <row r="181" spans="1:2" ht="15" customHeight="1" x14ac:dyDescent="0.3">
      <c r="A181" s="78" t="s">
        <v>491</v>
      </c>
      <c r="B181" s="70">
        <v>358208</v>
      </c>
    </row>
    <row r="182" spans="1:2" x14ac:dyDescent="0.3">
      <c r="A182" s="262" t="s">
        <v>187</v>
      </c>
      <c r="B182" s="261">
        <v>0.65</v>
      </c>
    </row>
    <row r="183" spans="1:2" x14ac:dyDescent="0.3">
      <c r="A183" s="77" t="s">
        <v>320</v>
      </c>
      <c r="B183" s="71">
        <f>ROUND(B181*B182,2)</f>
        <v>232835.20000000001</v>
      </c>
    </row>
    <row r="184" spans="1:2" x14ac:dyDescent="0.3">
      <c r="A184" s="77" t="s">
        <v>59</v>
      </c>
      <c r="B184" s="62">
        <v>0.91666999999999998</v>
      </c>
    </row>
    <row r="185" spans="1:2" x14ac:dyDescent="0.3">
      <c r="A185" s="82" t="s">
        <v>107</v>
      </c>
      <c r="B185" s="250">
        <v>2.5999999999999999E-2</v>
      </c>
    </row>
    <row r="186" spans="1:2" x14ac:dyDescent="0.3">
      <c r="A186" s="65" t="s">
        <v>217</v>
      </c>
      <c r="B186" s="70">
        <f>ROUND(B183*B178*B185*B184,2)</f>
        <v>1522.66</v>
      </c>
    </row>
    <row r="187" spans="1:2" x14ac:dyDescent="0.3">
      <c r="A187" s="39" t="s">
        <v>218</v>
      </c>
      <c r="B187" s="70">
        <f>SUM(B180,B186)</f>
        <v>1593.5900000000001</v>
      </c>
    </row>
    <row r="188" spans="1:2" x14ac:dyDescent="0.3">
      <c r="A188" s="59"/>
      <c r="B188" s="64"/>
    </row>
    <row r="189" spans="1:2" x14ac:dyDescent="0.3">
      <c r="A189" s="67" t="s">
        <v>93</v>
      </c>
      <c r="B189" s="72">
        <f>B163</f>
        <v>69.42</v>
      </c>
    </row>
    <row r="190" spans="1:2" x14ac:dyDescent="0.3">
      <c r="A190" s="68" t="s">
        <v>94</v>
      </c>
      <c r="B190" s="73">
        <f>B180</f>
        <v>70.930000000000007</v>
      </c>
    </row>
    <row r="191" spans="1:2" x14ac:dyDescent="0.3">
      <c r="A191" s="65" t="s">
        <v>211</v>
      </c>
      <c r="B191" s="70">
        <f>ROUND(B190-B189,2)</f>
        <v>1.51</v>
      </c>
    </row>
    <row r="192" spans="1:2" x14ac:dyDescent="0.3">
      <c r="A192" s="65"/>
      <c r="B192" s="66"/>
    </row>
    <row r="193" spans="1:2" x14ac:dyDescent="0.3">
      <c r="A193" s="68" t="s">
        <v>102</v>
      </c>
      <c r="B193" s="72">
        <f>B169</f>
        <v>1135.3599999999999</v>
      </c>
    </row>
    <row r="194" spans="1:2" x14ac:dyDescent="0.3">
      <c r="A194" s="68" t="s">
        <v>103</v>
      </c>
      <c r="B194" s="73">
        <f>B186</f>
        <v>1522.66</v>
      </c>
    </row>
    <row r="195" spans="1:2" x14ac:dyDescent="0.3">
      <c r="A195" s="65" t="s">
        <v>219</v>
      </c>
      <c r="B195" s="70">
        <f>ROUND(B194-B193,2)</f>
        <v>387.3</v>
      </c>
    </row>
    <row r="196" spans="1:2" x14ac:dyDescent="0.3">
      <c r="A196" s="59"/>
      <c r="B196" s="63"/>
    </row>
    <row r="197" spans="1:2" x14ac:dyDescent="0.3">
      <c r="A197" s="68" t="s">
        <v>95</v>
      </c>
      <c r="B197" s="72">
        <f>B191</f>
        <v>1.51</v>
      </c>
    </row>
    <row r="198" spans="1:2" x14ac:dyDescent="0.3">
      <c r="A198" s="68" t="s">
        <v>104</v>
      </c>
      <c r="B198" s="73">
        <f>B195</f>
        <v>387.3</v>
      </c>
    </row>
    <row r="199" spans="1:2" x14ac:dyDescent="0.3">
      <c r="A199" s="69" t="s">
        <v>321</v>
      </c>
      <c r="B199" s="70">
        <f>SUM(B198,B197)</f>
        <v>388.81</v>
      </c>
    </row>
    <row r="200" spans="1:2" ht="15" customHeight="1" x14ac:dyDescent="0.3">
      <c r="A200" s="452" t="s">
        <v>167</v>
      </c>
      <c r="B200" s="188"/>
    </row>
    <row r="201" spans="1:2" x14ac:dyDescent="0.3">
      <c r="A201" s="452"/>
      <c r="B201" s="70"/>
    </row>
    <row r="202" spans="1:2" x14ac:dyDescent="0.3">
      <c r="A202" s="452"/>
      <c r="B202" s="70"/>
    </row>
    <row r="203" spans="1:2" ht="15" thickBot="1" x14ac:dyDescent="0.35">
      <c r="A203" s="69"/>
      <c r="B203" s="70"/>
    </row>
    <row r="204" spans="1:2" x14ac:dyDescent="0.3">
      <c r="A204" s="242" t="s">
        <v>156</v>
      </c>
      <c r="B204" s="243"/>
    </row>
    <row r="205" spans="1:2" x14ac:dyDescent="0.3">
      <c r="A205" s="483" t="s">
        <v>345</v>
      </c>
      <c r="B205" s="484"/>
    </row>
    <row r="206" spans="1:2" ht="15" thickBot="1" x14ac:dyDescent="0.35">
      <c r="A206" s="458"/>
      <c r="B206" s="459"/>
    </row>
    <row r="207" spans="1:2" ht="15" thickBot="1" x14ac:dyDescent="0.35">
      <c r="A207" s="245" t="s">
        <v>89</v>
      </c>
      <c r="B207" s="60"/>
    </row>
    <row r="208" spans="1:2" x14ac:dyDescent="0.3">
      <c r="A208" s="59" t="s">
        <v>77</v>
      </c>
      <c r="B208" s="61">
        <v>15000</v>
      </c>
    </row>
    <row r="209" spans="1:2" x14ac:dyDescent="0.3">
      <c r="A209" s="59" t="s">
        <v>90</v>
      </c>
      <c r="B209" s="75">
        <v>43922</v>
      </c>
    </row>
    <row r="210" spans="1:2" x14ac:dyDescent="0.3">
      <c r="A210" s="59" t="s">
        <v>79</v>
      </c>
      <c r="B210" s="75">
        <v>44286</v>
      </c>
    </row>
    <row r="211" spans="1:2" x14ac:dyDescent="0.3">
      <c r="A211" s="59" t="s">
        <v>91</v>
      </c>
      <c r="B211" s="75">
        <v>44107</v>
      </c>
    </row>
    <row r="212" spans="1:2" ht="15" customHeight="1" x14ac:dyDescent="0.3">
      <c r="A212" s="59" t="s">
        <v>80</v>
      </c>
      <c r="B212" s="62">
        <v>6</v>
      </c>
    </row>
    <row r="213" spans="1:2" x14ac:dyDescent="0.3">
      <c r="A213" s="59" t="s">
        <v>96</v>
      </c>
      <c r="B213" s="64">
        <v>0.51321000000000006</v>
      </c>
    </row>
    <row r="214" spans="1:2" ht="15" customHeight="1" x14ac:dyDescent="0.3">
      <c r="A214" s="59" t="s">
        <v>81</v>
      </c>
      <c r="B214" s="71">
        <v>37.5</v>
      </c>
    </row>
    <row r="215" spans="1:2" x14ac:dyDescent="0.3">
      <c r="A215" s="78" t="s">
        <v>264</v>
      </c>
      <c r="B215" s="70">
        <f>ROUND(B214*B213,2)</f>
        <v>19.25</v>
      </c>
    </row>
    <row r="216" spans="1:2" x14ac:dyDescent="0.3">
      <c r="A216" s="455" t="s">
        <v>347</v>
      </c>
      <c r="B216" s="64"/>
    </row>
    <row r="217" spans="1:2" ht="15" customHeight="1" thickBot="1" x14ac:dyDescent="0.35">
      <c r="A217" s="455" t="s">
        <v>92</v>
      </c>
      <c r="B217" s="60"/>
    </row>
    <row r="218" spans="1:2" ht="15" thickBot="1" x14ac:dyDescent="0.35">
      <c r="A218" s="226" t="s">
        <v>92</v>
      </c>
      <c r="B218" s="60"/>
    </row>
    <row r="219" spans="1:2" x14ac:dyDescent="0.3">
      <c r="A219" s="59" t="s">
        <v>77</v>
      </c>
      <c r="B219" s="61">
        <v>50000</v>
      </c>
    </row>
    <row r="220" spans="1:2" x14ac:dyDescent="0.3">
      <c r="A220" s="59" t="s">
        <v>78</v>
      </c>
      <c r="B220" s="75">
        <v>43922</v>
      </c>
    </row>
    <row r="221" spans="1:2" x14ac:dyDescent="0.3">
      <c r="A221" s="59" t="s">
        <v>79</v>
      </c>
      <c r="B221" s="75">
        <v>44286</v>
      </c>
    </row>
    <row r="222" spans="1:2" x14ac:dyDescent="0.3">
      <c r="A222" s="59" t="s">
        <v>80</v>
      </c>
      <c r="B222" s="62">
        <v>6</v>
      </c>
    </row>
    <row r="223" spans="1:2" x14ac:dyDescent="0.3">
      <c r="A223" s="59" t="s">
        <v>96</v>
      </c>
      <c r="B223" s="64">
        <v>0.29404999999999998</v>
      </c>
    </row>
    <row r="224" spans="1:2" x14ac:dyDescent="0.3">
      <c r="A224" s="59" t="s">
        <v>81</v>
      </c>
      <c r="B224" s="71">
        <v>188.5</v>
      </c>
    </row>
    <row r="225" spans="1:2" ht="15" customHeight="1" x14ac:dyDescent="0.3">
      <c r="A225" s="65" t="s">
        <v>322</v>
      </c>
      <c r="B225" s="70">
        <f>ROUND(B224*B223,2)</f>
        <v>55.43</v>
      </c>
    </row>
    <row r="226" spans="1:2" ht="15" customHeight="1" x14ac:dyDescent="0.3">
      <c r="A226" s="78" t="s">
        <v>450</v>
      </c>
      <c r="B226" s="70">
        <v>85500</v>
      </c>
    </row>
    <row r="227" spans="1:2" x14ac:dyDescent="0.3">
      <c r="A227" s="262" t="s">
        <v>198</v>
      </c>
      <c r="B227" s="259">
        <v>0.8</v>
      </c>
    </row>
    <row r="228" spans="1:2" x14ac:dyDescent="0.3">
      <c r="A228" t="s">
        <v>323</v>
      </c>
      <c r="B228" s="53">
        <f>ROUND(B226*B227,2)</f>
        <v>68400</v>
      </c>
    </row>
    <row r="229" spans="1:2" x14ac:dyDescent="0.3">
      <c r="A229" s="77" t="s">
        <v>59</v>
      </c>
      <c r="B229" s="204">
        <v>0.5</v>
      </c>
    </row>
    <row r="230" spans="1:2" x14ac:dyDescent="0.3">
      <c r="A230" s="82" t="s">
        <v>107</v>
      </c>
      <c r="B230" s="250">
        <v>2.5999999999999999E-2</v>
      </c>
    </row>
    <row r="231" spans="1:2" x14ac:dyDescent="0.3">
      <c r="A231" s="65" t="s">
        <v>324</v>
      </c>
      <c r="B231" s="70">
        <f>ROUND(B228*B223*B230*B229,2)</f>
        <v>261.47000000000003</v>
      </c>
    </row>
    <row r="232" spans="1:2" x14ac:dyDescent="0.3">
      <c r="A232" s="207" t="s">
        <v>348</v>
      </c>
      <c r="B232" s="70">
        <f>SUM(B225,B231)</f>
        <v>316.90000000000003</v>
      </c>
    </row>
    <row r="233" spans="1:2" x14ac:dyDescent="0.3">
      <c r="A233" s="59"/>
      <c r="B233" s="64"/>
    </row>
    <row r="234" spans="1:2" x14ac:dyDescent="0.3">
      <c r="A234" s="67" t="s">
        <v>93</v>
      </c>
      <c r="B234" s="72">
        <f>B215</f>
        <v>19.25</v>
      </c>
    </row>
    <row r="235" spans="1:2" x14ac:dyDescent="0.3">
      <c r="A235" s="68" t="s">
        <v>94</v>
      </c>
      <c r="B235" s="73">
        <f>B225</f>
        <v>55.43</v>
      </c>
    </row>
    <row r="236" spans="1:2" x14ac:dyDescent="0.3">
      <c r="A236" s="65" t="s">
        <v>199</v>
      </c>
      <c r="B236" s="70">
        <f>ROUND(B235-B234,2)</f>
        <v>36.18</v>
      </c>
    </row>
    <row r="237" spans="1:2" x14ac:dyDescent="0.3">
      <c r="A237" s="65"/>
      <c r="B237" s="66"/>
    </row>
    <row r="238" spans="1:2" x14ac:dyDescent="0.3">
      <c r="A238" s="68" t="s">
        <v>102</v>
      </c>
      <c r="B238" s="72">
        <v>0</v>
      </c>
    </row>
    <row r="239" spans="1:2" x14ac:dyDescent="0.3">
      <c r="A239" s="68" t="s">
        <v>103</v>
      </c>
      <c r="B239" s="73">
        <f>B231</f>
        <v>261.47000000000003</v>
      </c>
    </row>
    <row r="240" spans="1:2" x14ac:dyDescent="0.3">
      <c r="A240" s="65" t="s">
        <v>220</v>
      </c>
      <c r="B240" s="70">
        <f>ROUND(B231-B238,2)</f>
        <v>261.47000000000003</v>
      </c>
    </row>
    <row r="241" spans="1:2" x14ac:dyDescent="0.3">
      <c r="A241" s="59"/>
      <c r="B241" s="63"/>
    </row>
    <row r="242" spans="1:2" x14ac:dyDescent="0.3">
      <c r="A242" s="68" t="s">
        <v>95</v>
      </c>
      <c r="B242" s="72">
        <f>B236</f>
        <v>36.18</v>
      </c>
    </row>
    <row r="243" spans="1:2" x14ac:dyDescent="0.3">
      <c r="A243" s="68" t="s">
        <v>104</v>
      </c>
      <c r="B243" s="73">
        <f>B240</f>
        <v>261.47000000000003</v>
      </c>
    </row>
    <row r="244" spans="1:2" x14ac:dyDescent="0.3">
      <c r="A244" s="69" t="s">
        <v>221</v>
      </c>
      <c r="B244" s="70">
        <f>SUM(B242:B243)</f>
        <v>297.65000000000003</v>
      </c>
    </row>
    <row r="245" spans="1:2" x14ac:dyDescent="0.3">
      <c r="A245" s="452" t="s">
        <v>163</v>
      </c>
      <c r="B245" s="188"/>
    </row>
    <row r="246" spans="1:2" x14ac:dyDescent="0.3">
      <c r="A246" s="452"/>
      <c r="B246" s="70"/>
    </row>
    <row r="247" spans="1:2" x14ac:dyDescent="0.3">
      <c r="A247" s="452"/>
      <c r="B247" s="70"/>
    </row>
    <row r="248" spans="1:2" x14ac:dyDescent="0.3">
      <c r="A248" s="450" t="s">
        <v>168</v>
      </c>
      <c r="B248" s="70"/>
    </row>
    <row r="249" spans="1:2" x14ac:dyDescent="0.3">
      <c r="A249" s="450"/>
      <c r="B249" s="70"/>
    </row>
    <row r="250" spans="1:2" ht="15" thickBot="1" x14ac:dyDescent="0.35">
      <c r="A250" s="217"/>
    </row>
    <row r="251" spans="1:2" x14ac:dyDescent="0.3">
      <c r="A251" s="490" t="s">
        <v>120</v>
      </c>
      <c r="B251" s="491"/>
    </row>
    <row r="252" spans="1:2" x14ac:dyDescent="0.3">
      <c r="A252" s="483" t="s">
        <v>326</v>
      </c>
      <c r="B252" s="484"/>
    </row>
    <row r="253" spans="1:2" ht="15" thickBot="1" x14ac:dyDescent="0.35">
      <c r="A253" s="458"/>
      <c r="B253" s="459"/>
    </row>
    <row r="254" spans="1:2" ht="15" thickBot="1" x14ac:dyDescent="0.35">
      <c r="A254" s="244" t="s">
        <v>119</v>
      </c>
      <c r="B254" s="43"/>
    </row>
    <row r="255" spans="1:2" ht="15" customHeight="1" x14ac:dyDescent="0.3">
      <c r="A255" s="100" t="s">
        <v>112</v>
      </c>
      <c r="B255" s="98">
        <v>15000</v>
      </c>
    </row>
    <row r="256" spans="1:2" x14ac:dyDescent="0.3">
      <c r="A256" s="100" t="s">
        <v>113</v>
      </c>
      <c r="B256" s="54">
        <v>43922</v>
      </c>
    </row>
    <row r="257" spans="1:2" ht="15" customHeight="1" x14ac:dyDescent="0.3">
      <c r="A257" s="100" t="s">
        <v>148</v>
      </c>
      <c r="B257" s="54">
        <v>44097</v>
      </c>
    </row>
    <row r="258" spans="1:2" ht="15" customHeight="1" x14ac:dyDescent="0.3">
      <c r="A258" s="100" t="s">
        <v>114</v>
      </c>
      <c r="B258" s="54">
        <v>44286</v>
      </c>
    </row>
    <row r="259" spans="1:2" x14ac:dyDescent="0.3">
      <c r="A259" s="100" t="s">
        <v>115</v>
      </c>
      <c r="B259" s="45">
        <v>7</v>
      </c>
    </row>
    <row r="260" spans="1:2" x14ac:dyDescent="0.3">
      <c r="A260" s="100" t="s">
        <v>116</v>
      </c>
      <c r="B260" s="46">
        <v>0.51321000000000006</v>
      </c>
    </row>
    <row r="261" spans="1:2" x14ac:dyDescent="0.3">
      <c r="A261" s="100" t="s">
        <v>117</v>
      </c>
      <c r="B261" s="97">
        <v>43.75</v>
      </c>
    </row>
    <row r="262" spans="1:2" x14ac:dyDescent="0.3">
      <c r="A262" s="43" t="s">
        <v>325</v>
      </c>
      <c r="B262" s="96">
        <f>SUM(B261*B260)</f>
        <v>22.452937500000001</v>
      </c>
    </row>
    <row r="263" spans="1:2" x14ac:dyDescent="0.3">
      <c r="A263" s="455" t="s">
        <v>149</v>
      </c>
      <c r="B263" s="96"/>
    </row>
    <row r="264" spans="1:2" ht="15" thickBot="1" x14ac:dyDescent="0.35">
      <c r="A264" s="455" t="s">
        <v>92</v>
      </c>
      <c r="B264" s="96"/>
    </row>
    <row r="265" spans="1:2" ht="15" thickBot="1" x14ac:dyDescent="0.35">
      <c r="A265" s="226" t="s">
        <v>118</v>
      </c>
      <c r="B265" s="43"/>
    </row>
    <row r="266" spans="1:2" x14ac:dyDescent="0.3">
      <c r="A266" t="s">
        <v>77</v>
      </c>
      <c r="B266" s="99">
        <v>30000</v>
      </c>
    </row>
    <row r="267" spans="1:2" ht="15" customHeight="1" x14ac:dyDescent="0.3">
      <c r="A267" t="s">
        <v>78</v>
      </c>
      <c r="B267" s="54">
        <v>43922</v>
      </c>
    </row>
    <row r="268" spans="1:2" x14ac:dyDescent="0.3">
      <c r="A268" t="s">
        <v>79</v>
      </c>
      <c r="B268" s="54">
        <v>44286</v>
      </c>
    </row>
    <row r="269" spans="1:2" x14ac:dyDescent="0.3">
      <c r="A269" t="s">
        <v>80</v>
      </c>
      <c r="B269" s="45">
        <v>7</v>
      </c>
    </row>
    <row r="270" spans="1:2" x14ac:dyDescent="0.3">
      <c r="A270" t="s">
        <v>96</v>
      </c>
      <c r="B270" s="46">
        <v>0.51321000000000006</v>
      </c>
    </row>
    <row r="271" spans="1:2" ht="15" customHeight="1" x14ac:dyDescent="0.3">
      <c r="A271" t="s">
        <v>519</v>
      </c>
      <c r="B271" s="45">
        <v>0.58333000000000002</v>
      </c>
    </row>
    <row r="272" spans="1:2" x14ac:dyDescent="0.3">
      <c r="A272" t="s">
        <v>81</v>
      </c>
      <c r="B272" s="47">
        <v>131.83000000000001</v>
      </c>
    </row>
    <row r="273" spans="1:2" x14ac:dyDescent="0.3">
      <c r="A273" s="39" t="s">
        <v>327</v>
      </c>
      <c r="B273" s="50">
        <f>ROUND(B272*B270,2)</f>
        <v>67.66</v>
      </c>
    </row>
    <row r="274" spans="1:2" x14ac:dyDescent="0.3">
      <c r="A274" s="100" t="s">
        <v>490</v>
      </c>
      <c r="B274" s="47">
        <v>41943</v>
      </c>
    </row>
    <row r="275" spans="1:2" x14ac:dyDescent="0.3">
      <c r="A275" s="258" t="s">
        <v>203</v>
      </c>
      <c r="B275" s="263">
        <v>0.2</v>
      </c>
    </row>
    <row r="276" spans="1:2" x14ac:dyDescent="0.3">
      <c r="A276" t="s">
        <v>328</v>
      </c>
      <c r="B276" s="49">
        <f>ROUND(B274*B275,2)</f>
        <v>8388.6</v>
      </c>
    </row>
    <row r="277" spans="1:2" x14ac:dyDescent="0.3">
      <c r="A277" s="196" t="s">
        <v>106</v>
      </c>
      <c r="B277" s="250">
        <v>2.5999999999999999E-2</v>
      </c>
    </row>
    <row r="278" spans="1:2" x14ac:dyDescent="0.3">
      <c r="A278" s="39" t="s">
        <v>329</v>
      </c>
      <c r="B278" s="51">
        <f>ROUND(B276*B270*B277*B271,2)</f>
        <v>65.290000000000006</v>
      </c>
    </row>
    <row r="279" spans="1:2" x14ac:dyDescent="0.3">
      <c r="A279" s="39"/>
      <c r="B279" s="51"/>
    </row>
    <row r="280" spans="1:2" x14ac:dyDescent="0.3">
      <c r="A280" s="67" t="s">
        <v>93</v>
      </c>
      <c r="B280" s="101">
        <f>B262</f>
        <v>22.452937500000001</v>
      </c>
    </row>
    <row r="281" spans="1:2" x14ac:dyDescent="0.3">
      <c r="A281" s="68" t="s">
        <v>123</v>
      </c>
      <c r="B281" s="102">
        <f>B273</f>
        <v>67.66</v>
      </c>
    </row>
    <row r="282" spans="1:2" x14ac:dyDescent="0.3">
      <c r="A282" s="65" t="s">
        <v>122</v>
      </c>
      <c r="B282" s="51">
        <f>SUM(B281-B280)</f>
        <v>45.207062499999992</v>
      </c>
    </row>
    <row r="283" spans="1:2" x14ac:dyDescent="0.3">
      <c r="A283"/>
      <c r="B283" s="51"/>
    </row>
    <row r="284" spans="1:2" x14ac:dyDescent="0.3">
      <c r="A284" s="68" t="s">
        <v>102</v>
      </c>
      <c r="B284" s="72">
        <v>0</v>
      </c>
    </row>
    <row r="285" spans="1:2" x14ac:dyDescent="0.3">
      <c r="A285" s="68" t="s">
        <v>103</v>
      </c>
      <c r="B285" s="73">
        <f>B278</f>
        <v>65.290000000000006</v>
      </c>
    </row>
    <row r="286" spans="1:2" x14ac:dyDescent="0.3">
      <c r="A286" s="65" t="s">
        <v>222</v>
      </c>
      <c r="B286" s="70">
        <f>ROUND(B285-B284,2)</f>
        <v>65.290000000000006</v>
      </c>
    </row>
    <row r="287" spans="1:2" x14ac:dyDescent="0.3">
      <c r="A287" s="65"/>
      <c r="B287" s="70"/>
    </row>
    <row r="288" spans="1:2" x14ac:dyDescent="0.3">
      <c r="A288" s="229" t="s">
        <v>94</v>
      </c>
      <c r="B288" s="70">
        <f>B282</f>
        <v>45.207062499999992</v>
      </c>
    </row>
    <row r="289" spans="1:2" x14ac:dyDescent="0.3">
      <c r="A289" s="229" t="s">
        <v>103</v>
      </c>
      <c r="B289" s="51">
        <f>B286</f>
        <v>65.290000000000006</v>
      </c>
    </row>
    <row r="290" spans="1:2" x14ac:dyDescent="0.3">
      <c r="A290" s="43" t="s">
        <v>82</v>
      </c>
      <c r="B290" s="48">
        <f>SUM(B289,B288)</f>
        <v>110.4970625</v>
      </c>
    </row>
    <row r="291" spans="1:2" x14ac:dyDescent="0.3">
      <c r="A291" s="454" t="s">
        <v>164</v>
      </c>
    </row>
    <row r="292" spans="1:2" x14ac:dyDescent="0.3">
      <c r="A292" s="454"/>
      <c r="B292" s="105"/>
    </row>
    <row r="293" spans="1:2" x14ac:dyDescent="0.3">
      <c r="A293" s="454"/>
      <c r="B293" s="106"/>
    </row>
    <row r="294" spans="1:2" x14ac:dyDescent="0.3">
      <c r="A294" s="450" t="s">
        <v>201</v>
      </c>
      <c r="B294" s="98"/>
    </row>
    <row r="295" spans="1:2" x14ac:dyDescent="0.3">
      <c r="A295" s="450"/>
      <c r="B295" s="54"/>
    </row>
    <row r="296" spans="1:2" ht="15" thickBot="1" x14ac:dyDescent="0.35">
      <c r="A296" s="100"/>
      <c r="B296" s="54"/>
    </row>
    <row r="297" spans="1:2" x14ac:dyDescent="0.3">
      <c r="A297" s="490" t="s">
        <v>143</v>
      </c>
      <c r="B297" s="491"/>
    </row>
    <row r="298" spans="1:2" x14ac:dyDescent="0.3">
      <c r="A298" s="483" t="s">
        <v>330</v>
      </c>
      <c r="B298" s="484"/>
    </row>
    <row r="299" spans="1:2" ht="15" thickBot="1" x14ac:dyDescent="0.35">
      <c r="A299" s="458"/>
      <c r="B299" s="459"/>
    </row>
    <row r="300" spans="1:2" ht="15" thickBot="1" x14ac:dyDescent="0.35">
      <c r="A300" s="244" t="s">
        <v>119</v>
      </c>
      <c r="B300" s="43"/>
    </row>
    <row r="301" spans="1:2" x14ac:dyDescent="0.3">
      <c r="A301" s="100" t="s">
        <v>112</v>
      </c>
      <c r="B301" s="98">
        <v>69480</v>
      </c>
    </row>
    <row r="302" spans="1:2" x14ac:dyDescent="0.3">
      <c r="A302" s="100" t="s">
        <v>113</v>
      </c>
      <c r="B302" s="54">
        <v>43922</v>
      </c>
    </row>
    <row r="303" spans="1:2" x14ac:dyDescent="0.3">
      <c r="A303" s="100" t="s">
        <v>114</v>
      </c>
      <c r="B303" s="54">
        <v>44286</v>
      </c>
    </row>
    <row r="304" spans="1:2" x14ac:dyDescent="0.3">
      <c r="A304" s="100" t="s">
        <v>144</v>
      </c>
      <c r="B304" s="54">
        <v>44097</v>
      </c>
    </row>
    <row r="305" spans="1:2" x14ac:dyDescent="0.3">
      <c r="A305" s="100" t="s">
        <v>115</v>
      </c>
      <c r="B305" s="45">
        <v>7</v>
      </c>
    </row>
    <row r="306" spans="1:2" x14ac:dyDescent="0.3">
      <c r="A306" s="100" t="s">
        <v>116</v>
      </c>
      <c r="B306" s="46">
        <v>0.51321000000000006</v>
      </c>
    </row>
    <row r="307" spans="1:2" ht="15" customHeight="1" x14ac:dyDescent="0.3">
      <c r="A307" s="100" t="s">
        <v>520</v>
      </c>
      <c r="B307" s="45">
        <v>0.58333000000000002</v>
      </c>
    </row>
    <row r="308" spans="1:2" x14ac:dyDescent="0.3">
      <c r="A308" s="100" t="s">
        <v>117</v>
      </c>
      <c r="B308" s="97">
        <v>355.25</v>
      </c>
    </row>
    <row r="309" spans="1:2" x14ac:dyDescent="0.3">
      <c r="A309" s="190" t="s">
        <v>331</v>
      </c>
      <c r="B309" s="96">
        <f>SUM(B308*B306)</f>
        <v>182.31785250000001</v>
      </c>
    </row>
    <row r="310" spans="1:2" x14ac:dyDescent="0.3">
      <c r="A310" s="190" t="s">
        <v>450</v>
      </c>
      <c r="B310" s="96">
        <v>32000</v>
      </c>
    </row>
    <row r="311" spans="1:2" x14ac:dyDescent="0.3">
      <c r="A311" s="258" t="s">
        <v>204</v>
      </c>
      <c r="B311" s="264">
        <v>0.1</v>
      </c>
    </row>
    <row r="312" spans="1:2" x14ac:dyDescent="0.3">
      <c r="A312" s="191" t="s">
        <v>332</v>
      </c>
      <c r="B312" s="49">
        <f>ROUND(B310*B311,2)</f>
        <v>3200</v>
      </c>
    </row>
    <row r="313" spans="1:2" x14ac:dyDescent="0.3">
      <c r="A313" s="196" t="s">
        <v>147</v>
      </c>
      <c r="B313" s="250">
        <v>2.5999999999999999E-2</v>
      </c>
    </row>
    <row r="314" spans="1:2" ht="16.2" x14ac:dyDescent="0.3">
      <c r="A314" s="69" t="s">
        <v>333</v>
      </c>
      <c r="B314" s="192">
        <f>ROUND(B312*B306*B313*B307,2)</f>
        <v>24.91</v>
      </c>
    </row>
    <row r="315" spans="1:2" ht="15" thickBot="1" x14ac:dyDescent="0.35">
      <c r="A315" s="59"/>
      <c r="B315" s="62"/>
    </row>
    <row r="316" spans="1:2" ht="15" thickBot="1" x14ac:dyDescent="0.35">
      <c r="A316" s="226" t="s">
        <v>118</v>
      </c>
      <c r="B316" s="43"/>
    </row>
    <row r="317" spans="1:2" x14ac:dyDescent="0.3">
      <c r="A317" t="s">
        <v>77</v>
      </c>
      <c r="B317" s="99">
        <v>80000</v>
      </c>
    </row>
    <row r="318" spans="1:2" x14ac:dyDescent="0.3">
      <c r="A318" t="s">
        <v>78</v>
      </c>
      <c r="B318" s="54">
        <v>43922</v>
      </c>
    </row>
    <row r="319" spans="1:2" x14ac:dyDescent="0.3">
      <c r="A319" t="s">
        <v>79</v>
      </c>
      <c r="B319" s="54">
        <v>44286</v>
      </c>
    </row>
    <row r="320" spans="1:2" x14ac:dyDescent="0.3">
      <c r="A320" s="100" t="s">
        <v>144</v>
      </c>
      <c r="B320" s="54">
        <v>44097</v>
      </c>
    </row>
    <row r="321" spans="1:2" x14ac:dyDescent="0.3">
      <c r="A321" t="s">
        <v>80</v>
      </c>
      <c r="B321" s="45">
        <v>7</v>
      </c>
    </row>
    <row r="322" spans="1:2" x14ac:dyDescent="0.3">
      <c r="A322" t="s">
        <v>96</v>
      </c>
      <c r="B322" s="46">
        <v>0.51321000000000006</v>
      </c>
    </row>
    <row r="323" spans="1:2" ht="15" customHeight="1" x14ac:dyDescent="0.3">
      <c r="A323" t="s">
        <v>519</v>
      </c>
      <c r="B323" s="45">
        <v>0.58333000000000002</v>
      </c>
    </row>
    <row r="324" spans="1:2" x14ac:dyDescent="0.3">
      <c r="A324" t="s">
        <v>81</v>
      </c>
      <c r="B324" s="47">
        <v>466.66</v>
      </c>
    </row>
    <row r="325" spans="1:2" ht="16.2" x14ac:dyDescent="0.3">
      <c r="A325" s="227" t="s">
        <v>334</v>
      </c>
      <c r="B325" s="195">
        <f>ROUND(B324*B322,2)</f>
        <v>239.49</v>
      </c>
    </row>
    <row r="326" spans="1:2" x14ac:dyDescent="0.3">
      <c r="A326" s="231" t="s">
        <v>450</v>
      </c>
      <c r="B326" s="50">
        <v>32000</v>
      </c>
    </row>
    <row r="327" spans="1:2" x14ac:dyDescent="0.3">
      <c r="A327" s="258" t="s">
        <v>204</v>
      </c>
      <c r="B327" s="265">
        <v>0.1</v>
      </c>
    </row>
    <row r="328" spans="1:2" x14ac:dyDescent="0.3">
      <c r="A328" t="s">
        <v>336</v>
      </c>
      <c r="B328" s="49">
        <f>ROUND(B326*B327,2)</f>
        <v>3200</v>
      </c>
    </row>
    <row r="329" spans="1:2" x14ac:dyDescent="0.3">
      <c r="A329" s="196" t="s">
        <v>106</v>
      </c>
      <c r="B329" s="250">
        <v>2.5999999999999999E-2</v>
      </c>
    </row>
    <row r="330" spans="1:2" x14ac:dyDescent="0.3">
      <c r="A330" s="193" t="s">
        <v>335</v>
      </c>
      <c r="B330" s="51">
        <f>ROUND(B328*B322*B329*B323,2)</f>
        <v>24.91</v>
      </c>
    </row>
    <row r="331" spans="1:2" x14ac:dyDescent="0.3">
      <c r="A331" s="39"/>
      <c r="B331" s="51"/>
    </row>
    <row r="332" spans="1:2" x14ac:dyDescent="0.3">
      <c r="A332" s="67" t="s">
        <v>93</v>
      </c>
      <c r="B332" s="101">
        <f>B309</f>
        <v>182.31785250000001</v>
      </c>
    </row>
    <row r="333" spans="1:2" x14ac:dyDescent="0.3">
      <c r="A333" s="68" t="s">
        <v>123</v>
      </c>
      <c r="B333" s="102">
        <f>B325</f>
        <v>239.49</v>
      </c>
    </row>
    <row r="334" spans="1:2" x14ac:dyDescent="0.3">
      <c r="A334" s="65" t="s">
        <v>337</v>
      </c>
      <c r="B334" s="51">
        <f>SUM(B333-B332)</f>
        <v>57.172147499999994</v>
      </c>
    </row>
    <row r="335" spans="1:2" x14ac:dyDescent="0.3">
      <c r="A335"/>
      <c r="B335" s="51"/>
    </row>
    <row r="336" spans="1:2" x14ac:dyDescent="0.3">
      <c r="A336" s="68" t="s">
        <v>102</v>
      </c>
      <c r="B336" s="72">
        <f>B314</f>
        <v>24.91</v>
      </c>
    </row>
    <row r="337" spans="1:2" x14ac:dyDescent="0.3">
      <c r="A337" s="68" t="s">
        <v>103</v>
      </c>
      <c r="B337" s="72">
        <f>B330</f>
        <v>24.91</v>
      </c>
    </row>
    <row r="338" spans="1:2" ht="16.2" x14ac:dyDescent="0.3">
      <c r="A338" s="65" t="s">
        <v>205</v>
      </c>
      <c r="B338" s="192">
        <f>ROUND(B337-B336,2)</f>
        <v>0</v>
      </c>
    </row>
    <row r="339" spans="1:2" x14ac:dyDescent="0.3">
      <c r="A339" s="65"/>
      <c r="B339" s="70"/>
    </row>
    <row r="340" spans="1:2" x14ac:dyDescent="0.3">
      <c r="A340" s="229" t="s">
        <v>94</v>
      </c>
      <c r="B340" s="70">
        <f>B334</f>
        <v>57.172147499999994</v>
      </c>
    </row>
    <row r="341" spans="1:2" x14ac:dyDescent="0.3">
      <c r="A341" s="229" t="s">
        <v>103</v>
      </c>
      <c r="B341" s="194">
        <f>B338</f>
        <v>0</v>
      </c>
    </row>
    <row r="342" spans="1:2" x14ac:dyDescent="0.3">
      <c r="A342" s="43" t="s">
        <v>338</v>
      </c>
      <c r="B342" s="48">
        <f>SUM(B341,B340)</f>
        <v>57.172147499999994</v>
      </c>
    </row>
    <row r="343" spans="1:2" x14ac:dyDescent="0.3">
      <c r="A343" s="460" t="s">
        <v>166</v>
      </c>
    </row>
    <row r="344" spans="1:2" x14ac:dyDescent="0.3">
      <c r="A344" s="460"/>
    </row>
    <row r="345" spans="1:2" x14ac:dyDescent="0.3">
      <c r="A345" s="460"/>
    </row>
    <row r="346" spans="1:2" ht="15" thickBot="1" x14ac:dyDescent="0.35">
      <c r="A346" s="198"/>
    </row>
    <row r="347" spans="1:2" x14ac:dyDescent="0.3">
      <c r="A347" s="490" t="s">
        <v>154</v>
      </c>
      <c r="B347" s="491"/>
    </row>
    <row r="348" spans="1:2" x14ac:dyDescent="0.3">
      <c r="A348" s="483" t="s">
        <v>160</v>
      </c>
      <c r="B348" s="484"/>
    </row>
    <row r="349" spans="1:2" ht="15" customHeight="1" thickBot="1" x14ac:dyDescent="0.35">
      <c r="A349" s="458"/>
      <c r="B349" s="459"/>
    </row>
    <row r="350" spans="1:2" ht="15" thickBot="1" x14ac:dyDescent="0.35">
      <c r="A350" s="226" t="s">
        <v>119</v>
      </c>
      <c r="B350" s="43"/>
    </row>
    <row r="351" spans="1:2" ht="15" customHeight="1" x14ac:dyDescent="0.3">
      <c r="A351" s="100" t="s">
        <v>293</v>
      </c>
      <c r="B351" s="98">
        <v>46010</v>
      </c>
    </row>
    <row r="352" spans="1:2" x14ac:dyDescent="0.3">
      <c r="A352" s="100" t="s">
        <v>113</v>
      </c>
      <c r="B352" s="54">
        <v>43922</v>
      </c>
    </row>
    <row r="353" spans="1:2" x14ac:dyDescent="0.3">
      <c r="A353" s="100" t="s">
        <v>114</v>
      </c>
      <c r="B353" s="54">
        <v>44286</v>
      </c>
    </row>
    <row r="354" spans="1:2" x14ac:dyDescent="0.3">
      <c r="A354" s="100" t="s">
        <v>144</v>
      </c>
      <c r="B354" s="54">
        <v>44097</v>
      </c>
    </row>
    <row r="355" spans="1:2" x14ac:dyDescent="0.3">
      <c r="A355" s="100" t="s">
        <v>115</v>
      </c>
      <c r="B355" s="45">
        <v>7</v>
      </c>
    </row>
    <row r="356" spans="1:2" x14ac:dyDescent="0.3">
      <c r="A356" s="100" t="s">
        <v>116</v>
      </c>
      <c r="B356" s="46">
        <v>0.51321000000000006</v>
      </c>
    </row>
    <row r="357" spans="1:2" x14ac:dyDescent="0.3">
      <c r="A357" s="100" t="s">
        <v>520</v>
      </c>
      <c r="B357" s="45">
        <v>0.58333000000000002</v>
      </c>
    </row>
    <row r="358" spans="1:2" x14ac:dyDescent="0.3">
      <c r="A358" s="100" t="s">
        <v>117</v>
      </c>
      <c r="B358" s="97">
        <v>161</v>
      </c>
    </row>
    <row r="359" spans="1:2" x14ac:dyDescent="0.3">
      <c r="A359" s="190" t="s">
        <v>339</v>
      </c>
      <c r="B359" s="96">
        <f>SUM(B358*B356)</f>
        <v>82.626810000000006</v>
      </c>
    </row>
    <row r="360" spans="1:2" x14ac:dyDescent="0.3">
      <c r="A360" s="190" t="s">
        <v>450</v>
      </c>
      <c r="B360" s="70">
        <v>496034</v>
      </c>
    </row>
    <row r="361" spans="1:2" x14ac:dyDescent="0.3">
      <c r="A361" s="258" t="s">
        <v>203</v>
      </c>
      <c r="B361" s="264">
        <v>0.2</v>
      </c>
    </row>
    <row r="362" spans="1:2" x14ac:dyDescent="0.3">
      <c r="A362" s="191" t="s">
        <v>340</v>
      </c>
      <c r="B362" s="49">
        <f>ROUND(B360*B361,2)</f>
        <v>99206.8</v>
      </c>
    </row>
    <row r="363" spans="1:2" x14ac:dyDescent="0.3">
      <c r="A363" s="196" t="s">
        <v>147</v>
      </c>
      <c r="B363" s="250">
        <v>2.5999999999999999E-2</v>
      </c>
    </row>
    <row r="364" spans="1:2" ht="16.2" x14ac:dyDescent="0.3">
      <c r="A364" s="69" t="s">
        <v>223</v>
      </c>
      <c r="B364" s="192">
        <f>ROUND(B362*B356*B363*B357,2)</f>
        <v>772.19</v>
      </c>
    </row>
    <row r="365" spans="1:2" ht="15" thickBot="1" x14ac:dyDescent="0.35">
      <c r="A365" s="59"/>
      <c r="B365" s="62"/>
    </row>
    <row r="366" spans="1:2" ht="15" thickBot="1" x14ac:dyDescent="0.35">
      <c r="A366" s="226" t="s">
        <v>118</v>
      </c>
      <c r="B366" s="43"/>
    </row>
    <row r="367" spans="1:2" x14ac:dyDescent="0.3">
      <c r="A367" t="s">
        <v>213</v>
      </c>
      <c r="B367" s="99">
        <v>47260</v>
      </c>
    </row>
    <row r="368" spans="1:2" x14ac:dyDescent="0.3">
      <c r="A368" t="s">
        <v>78</v>
      </c>
      <c r="B368" s="54">
        <v>43922</v>
      </c>
    </row>
    <row r="369" spans="1:2" x14ac:dyDescent="0.3">
      <c r="A369" t="s">
        <v>79</v>
      </c>
      <c r="B369" s="54">
        <v>44286</v>
      </c>
    </row>
    <row r="370" spans="1:2" x14ac:dyDescent="0.3">
      <c r="A370" s="100" t="s">
        <v>144</v>
      </c>
      <c r="B370" s="54">
        <v>44097</v>
      </c>
    </row>
    <row r="371" spans="1:2" x14ac:dyDescent="0.3">
      <c r="A371" t="s">
        <v>80</v>
      </c>
      <c r="B371" s="45">
        <v>7</v>
      </c>
    </row>
    <row r="372" spans="1:2" x14ac:dyDescent="0.3">
      <c r="A372" t="s">
        <v>96</v>
      </c>
      <c r="B372" s="46">
        <v>0.51321000000000006</v>
      </c>
    </row>
    <row r="373" spans="1:2" x14ac:dyDescent="0.3">
      <c r="A373" t="s">
        <v>519</v>
      </c>
      <c r="B373" s="45">
        <v>0.58333000000000002</v>
      </c>
    </row>
    <row r="374" spans="1:2" x14ac:dyDescent="0.3">
      <c r="A374" t="s">
        <v>81</v>
      </c>
      <c r="B374" s="47">
        <v>258.5</v>
      </c>
    </row>
    <row r="375" spans="1:2" x14ac:dyDescent="0.3">
      <c r="A375" s="207" t="s">
        <v>341</v>
      </c>
      <c r="B375" s="50">
        <f>ROUND(B374*B372,2)</f>
        <v>132.66</v>
      </c>
    </row>
    <row r="376" spans="1:2" x14ac:dyDescent="0.3">
      <c r="A376" s="190" t="s">
        <v>450</v>
      </c>
      <c r="B376" s="50">
        <v>496034</v>
      </c>
    </row>
    <row r="377" spans="1:2" x14ac:dyDescent="0.3">
      <c r="A377" s="258" t="s">
        <v>203</v>
      </c>
      <c r="B377" s="264">
        <v>0.2</v>
      </c>
    </row>
    <row r="378" spans="1:2" x14ac:dyDescent="0.3">
      <c r="A378" t="s">
        <v>342</v>
      </c>
      <c r="B378" s="49">
        <f>ROUND(B376*B377,2)</f>
        <v>99206.8</v>
      </c>
    </row>
    <row r="379" spans="1:2" x14ac:dyDescent="0.3">
      <c r="A379" s="196" t="s">
        <v>106</v>
      </c>
      <c r="B379" s="250">
        <v>2.5999999999999999E-2</v>
      </c>
    </row>
    <row r="380" spans="1:2" x14ac:dyDescent="0.3">
      <c r="A380" s="193" t="s">
        <v>343</v>
      </c>
      <c r="B380" s="51">
        <f>ROUND(B378*B372*B379*B373,2)</f>
        <v>772.19</v>
      </c>
    </row>
    <row r="381" spans="1:2" x14ac:dyDescent="0.3">
      <c r="A381" s="39"/>
      <c r="B381" s="51"/>
    </row>
    <row r="382" spans="1:2" x14ac:dyDescent="0.3">
      <c r="A382" s="67" t="s">
        <v>93</v>
      </c>
      <c r="B382" s="101">
        <f>B359</f>
        <v>82.626810000000006</v>
      </c>
    </row>
    <row r="383" spans="1:2" x14ac:dyDescent="0.3">
      <c r="A383" s="68" t="s">
        <v>123</v>
      </c>
      <c r="B383" s="102">
        <f>B375</f>
        <v>132.66</v>
      </c>
    </row>
    <row r="384" spans="1:2" x14ac:dyDescent="0.3">
      <c r="A384" s="65" t="s">
        <v>214</v>
      </c>
      <c r="B384" s="194">
        <f>SUM(B383-B382)</f>
        <v>50.033189999999991</v>
      </c>
    </row>
    <row r="385" spans="1:2" x14ac:dyDescent="0.3">
      <c r="A385"/>
      <c r="B385" s="51"/>
    </row>
    <row r="386" spans="1:2" x14ac:dyDescent="0.3">
      <c r="A386" s="68" t="s">
        <v>102</v>
      </c>
      <c r="B386" s="72">
        <f>B364</f>
        <v>772.19</v>
      </c>
    </row>
    <row r="387" spans="1:2" x14ac:dyDescent="0.3">
      <c r="A387" s="68" t="s">
        <v>103</v>
      </c>
      <c r="B387" s="72">
        <f>B380</f>
        <v>772.19</v>
      </c>
    </row>
    <row r="388" spans="1:2" ht="16.2" x14ac:dyDescent="0.3">
      <c r="A388" s="65" t="s">
        <v>224</v>
      </c>
      <c r="B388" s="192">
        <f>ROUND(B386-B387,2)</f>
        <v>0</v>
      </c>
    </row>
    <row r="389" spans="1:2" x14ac:dyDescent="0.3">
      <c r="A389" s="65"/>
      <c r="B389" s="70"/>
    </row>
    <row r="390" spans="1:2" x14ac:dyDescent="0.3">
      <c r="A390" s="68" t="s">
        <v>94</v>
      </c>
      <c r="B390" s="70">
        <f>B384</f>
        <v>50.033189999999991</v>
      </c>
    </row>
    <row r="391" spans="1:2" x14ac:dyDescent="0.3">
      <c r="A391" s="68" t="s">
        <v>103</v>
      </c>
      <c r="B391" s="194">
        <f>B388</f>
        <v>0</v>
      </c>
    </row>
    <row r="392" spans="1:2" x14ac:dyDescent="0.3">
      <c r="A392" s="43" t="s">
        <v>344</v>
      </c>
      <c r="B392" s="48">
        <f>SUM(B391,B390)</f>
        <v>50.033189999999991</v>
      </c>
    </row>
    <row r="393" spans="1:2" x14ac:dyDescent="0.3">
      <c r="A393" s="455" t="s">
        <v>200</v>
      </c>
    </row>
    <row r="394" spans="1:2" x14ac:dyDescent="0.3">
      <c r="A394" s="455"/>
    </row>
    <row r="395" spans="1:2" x14ac:dyDescent="0.3">
      <c r="A395" s="450" t="s">
        <v>165</v>
      </c>
    </row>
    <row r="396" spans="1:2" x14ac:dyDescent="0.3">
      <c r="A396" s="450"/>
    </row>
  </sheetData>
  <mergeCells count="33">
    <mergeCell ref="C3:D3"/>
    <mergeCell ref="A205:B206"/>
    <mergeCell ref="A216:A217"/>
    <mergeCell ref="A251:B251"/>
    <mergeCell ref="A245:A247"/>
    <mergeCell ref="A248:A249"/>
    <mergeCell ref="A393:A394"/>
    <mergeCell ref="A395:A396"/>
    <mergeCell ref="A252:B253"/>
    <mergeCell ref="A291:A293"/>
    <mergeCell ref="A294:A295"/>
    <mergeCell ref="A297:B297"/>
    <mergeCell ref="A298:B299"/>
    <mergeCell ref="A343:A345"/>
    <mergeCell ref="A347:B347"/>
    <mergeCell ref="A348:B349"/>
    <mergeCell ref="A263:A264"/>
    <mergeCell ref="C2:D2"/>
    <mergeCell ref="B1:E1"/>
    <mergeCell ref="A200:A202"/>
    <mergeCell ref="C5:D5"/>
    <mergeCell ref="C4:D4"/>
    <mergeCell ref="C6:D6"/>
    <mergeCell ref="C7:D7"/>
    <mergeCell ref="C8:D8"/>
    <mergeCell ref="A148:A150"/>
    <mergeCell ref="A24:B25"/>
    <mergeCell ref="A42:B43"/>
    <mergeCell ref="A60:B61"/>
    <mergeCell ref="A81:B82"/>
    <mergeCell ref="A102:B103"/>
    <mergeCell ref="A153:B154"/>
    <mergeCell ref="A6:B7"/>
  </mergeCells>
  <pageMargins left="0.7" right="0.7" top="0.75" bottom="0.75" header="0.3" footer="0.3"/>
  <pageSetup scale="4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37"/>
  <sheetViews>
    <sheetView showGridLines="0" zoomScale="85" zoomScaleNormal="85" workbookViewId="0">
      <selection activeCell="G33" sqref="G33"/>
    </sheetView>
  </sheetViews>
  <sheetFormatPr defaultColWidth="9.109375" defaultRowHeight="13.8" x14ac:dyDescent="0.25"/>
  <cols>
    <col min="1" max="1" width="27.6640625" style="347" customWidth="1"/>
    <col min="2" max="2" width="3.109375" style="347" bestFit="1" customWidth="1"/>
    <col min="3" max="3" width="30.6640625" style="347" bestFit="1" customWidth="1"/>
    <col min="4" max="4" width="2.44140625" style="347" bestFit="1" customWidth="1"/>
    <col min="5" max="5" width="15.109375" style="347" customWidth="1"/>
    <col min="6" max="6" width="2.6640625" style="347" bestFit="1" customWidth="1"/>
    <col min="7" max="7" width="23" style="347" bestFit="1" customWidth="1"/>
    <col min="8" max="8" width="2.109375" style="347" customWidth="1"/>
    <col min="9" max="9" width="12.5546875" style="347" customWidth="1"/>
    <col min="10" max="10" width="2.109375" style="347" bestFit="1" customWidth="1"/>
    <col min="11" max="11" width="11.5546875" style="347" bestFit="1" customWidth="1"/>
    <col min="12" max="12" width="9.109375" style="347"/>
    <col min="13" max="13" width="11.33203125" style="347" customWidth="1"/>
    <col min="14" max="16384" width="9.109375" style="347"/>
  </cols>
  <sheetData>
    <row r="1" spans="1:20" ht="14.4" thickBot="1" x14ac:dyDescent="0.3"/>
    <row r="2" spans="1:20" ht="23.4" thickBot="1" x14ac:dyDescent="0.3">
      <c r="E2" s="493" t="s">
        <v>567</v>
      </c>
      <c r="F2" s="494"/>
      <c r="G2" s="494"/>
      <c r="H2" s="494"/>
      <c r="I2" s="494"/>
      <c r="J2" s="494"/>
      <c r="K2" s="494"/>
      <c r="L2" s="494"/>
      <c r="M2" s="494"/>
      <c r="N2" s="494"/>
      <c r="O2" s="494"/>
      <c r="P2" s="494"/>
      <c r="Q2" s="494"/>
      <c r="R2" s="495"/>
    </row>
    <row r="4" spans="1:20" ht="22.8" x14ac:dyDescent="0.25">
      <c r="A4" s="496" t="s">
        <v>101</v>
      </c>
      <c r="B4" s="496"/>
      <c r="C4" s="496"/>
      <c r="D4" s="496"/>
      <c r="E4" s="348"/>
      <c r="F4" s="348"/>
      <c r="H4" s="349"/>
      <c r="I4" s="349"/>
      <c r="J4" s="349"/>
      <c r="K4" s="349"/>
      <c r="L4" s="349"/>
      <c r="M4" s="349"/>
      <c r="N4" s="349"/>
      <c r="O4" s="349"/>
      <c r="P4" s="349"/>
      <c r="Q4" s="349"/>
      <c r="R4" s="350"/>
      <c r="S4" s="350"/>
      <c r="T4" s="350"/>
    </row>
    <row r="5" spans="1:20" ht="15.6" customHeight="1" x14ac:dyDescent="0.25">
      <c r="A5" s="497" t="s">
        <v>359</v>
      </c>
      <c r="B5" s="497"/>
      <c r="C5" s="497"/>
      <c r="D5" s="497"/>
      <c r="E5" s="497"/>
      <c r="F5" s="497"/>
      <c r="G5" s="497"/>
      <c r="H5" s="497"/>
      <c r="I5" s="351"/>
      <c r="J5" s="351"/>
      <c r="K5" s="351"/>
      <c r="L5" s="351"/>
      <c r="M5" s="351"/>
      <c r="N5" s="351"/>
      <c r="O5" s="351"/>
      <c r="P5" s="351"/>
      <c r="Q5" s="351"/>
      <c r="R5" s="351"/>
    </row>
    <row r="6" spans="1:20" ht="23.4" customHeight="1" thickBot="1" x14ac:dyDescent="0.3">
      <c r="A6" s="497"/>
      <c r="B6" s="497"/>
      <c r="C6" s="497"/>
      <c r="D6" s="497"/>
      <c r="E6" s="497"/>
      <c r="F6" s="497"/>
      <c r="G6" s="497"/>
      <c r="H6" s="497"/>
      <c r="I6" s="351"/>
      <c r="J6" s="351"/>
      <c r="K6" s="351"/>
      <c r="L6" s="351"/>
      <c r="M6" s="351"/>
      <c r="N6" s="351"/>
      <c r="O6" s="351"/>
      <c r="P6" s="351"/>
      <c r="Q6" s="351"/>
      <c r="R6" s="351"/>
    </row>
    <row r="7" spans="1:20" ht="15" customHeight="1" x14ac:dyDescent="0.25">
      <c r="A7" s="498" t="s">
        <v>233</v>
      </c>
      <c r="B7" s="499"/>
      <c r="C7" s="502" t="s">
        <v>568</v>
      </c>
      <c r="D7" s="503"/>
      <c r="E7" s="503"/>
      <c r="F7" s="503"/>
      <c r="G7" s="503"/>
      <c r="H7" s="503"/>
      <c r="I7" s="503"/>
      <c r="J7" s="503"/>
      <c r="K7" s="503"/>
      <c r="L7" s="503"/>
      <c r="M7" s="504"/>
      <c r="N7" s="352"/>
      <c r="O7" s="352"/>
      <c r="P7" s="352"/>
      <c r="Q7" s="352"/>
      <c r="R7" s="352"/>
    </row>
    <row r="8" spans="1:20" ht="34.5" customHeight="1" thickBot="1" x14ac:dyDescent="0.3">
      <c r="A8" s="500"/>
      <c r="B8" s="501"/>
      <c r="C8" s="505"/>
      <c r="D8" s="506"/>
      <c r="E8" s="506"/>
      <c r="F8" s="506"/>
      <c r="G8" s="506"/>
      <c r="H8" s="506"/>
      <c r="I8" s="506"/>
      <c r="J8" s="506"/>
      <c r="K8" s="506"/>
      <c r="L8" s="506"/>
      <c r="M8" s="507"/>
      <c r="N8" s="352"/>
      <c r="O8" s="352"/>
      <c r="P8" s="352"/>
      <c r="Q8" s="352"/>
      <c r="R8" s="352"/>
    </row>
    <row r="9" spans="1:20" ht="15" customHeight="1" x14ac:dyDescent="0.25">
      <c r="A9" s="498" t="s">
        <v>232</v>
      </c>
      <c r="B9" s="508"/>
      <c r="C9" s="510" t="s">
        <v>105</v>
      </c>
      <c r="D9" s="511"/>
      <c r="E9" s="511"/>
      <c r="F9" s="511"/>
      <c r="G9" s="511"/>
      <c r="H9" s="511"/>
      <c r="I9" s="511"/>
      <c r="J9" s="511"/>
      <c r="K9" s="511"/>
      <c r="L9" s="511"/>
      <c r="M9" s="512"/>
      <c r="N9" s="351"/>
      <c r="O9" s="351"/>
      <c r="P9" s="351"/>
      <c r="Q9" s="351"/>
    </row>
    <row r="10" spans="1:20" ht="35.25" customHeight="1" thickBot="1" x14ac:dyDescent="0.3">
      <c r="A10" s="500"/>
      <c r="B10" s="509"/>
      <c r="C10" s="513"/>
      <c r="D10" s="514"/>
      <c r="E10" s="514"/>
      <c r="F10" s="514"/>
      <c r="G10" s="514"/>
      <c r="H10" s="514"/>
      <c r="I10" s="514"/>
      <c r="J10" s="514"/>
      <c r="K10" s="514"/>
      <c r="L10" s="514"/>
      <c r="M10" s="515"/>
      <c r="N10" s="351"/>
      <c r="O10" s="351"/>
      <c r="P10" s="351"/>
      <c r="Q10" s="351"/>
    </row>
    <row r="11" spans="1:20" ht="41.25" customHeight="1" x14ac:dyDescent="0.25">
      <c r="A11" s="492" t="s">
        <v>652</v>
      </c>
      <c r="B11" s="492"/>
      <c r="C11" s="492"/>
      <c r="D11" s="492"/>
      <c r="E11" s="492"/>
      <c r="F11" s="492"/>
      <c r="G11" s="492"/>
      <c r="H11" s="492"/>
      <c r="I11" s="492"/>
      <c r="J11" s="492"/>
      <c r="K11" s="492"/>
    </row>
    <row r="12" spans="1:20" ht="15.6" x14ac:dyDescent="0.25">
      <c r="A12" s="353"/>
      <c r="B12" s="353"/>
      <c r="C12" s="353"/>
      <c r="D12" s="353"/>
      <c r="E12" s="353"/>
      <c r="F12" s="353"/>
      <c r="G12" s="353"/>
      <c r="H12" s="353"/>
      <c r="I12" s="353"/>
      <c r="J12" s="353"/>
      <c r="K12" s="353"/>
    </row>
    <row r="13" spans="1:20" ht="27.6" x14ac:dyDescent="0.25">
      <c r="A13" s="354" t="s">
        <v>422</v>
      </c>
      <c r="B13" s="355" t="s">
        <v>27</v>
      </c>
      <c r="C13" s="354" t="s">
        <v>182</v>
      </c>
      <c r="D13" s="356" t="s">
        <v>27</v>
      </c>
      <c r="E13" s="357" t="s">
        <v>527</v>
      </c>
      <c r="F13" s="358" t="s">
        <v>27</v>
      </c>
      <c r="G13" s="372" t="s">
        <v>653</v>
      </c>
      <c r="H13" s="356" t="s">
        <v>27</v>
      </c>
      <c r="I13" s="359" t="s">
        <v>525</v>
      </c>
      <c r="J13" s="360"/>
      <c r="M13" s="360"/>
    </row>
    <row r="14" spans="1:20" x14ac:dyDescent="0.25">
      <c r="A14" s="361">
        <v>106922</v>
      </c>
      <c r="B14" s="362" t="s">
        <v>27</v>
      </c>
      <c r="C14" s="363">
        <v>0.2</v>
      </c>
      <c r="D14" s="364" t="s">
        <v>27</v>
      </c>
      <c r="E14" s="365">
        <v>52.631999999999998</v>
      </c>
      <c r="F14" s="360" t="s">
        <v>27</v>
      </c>
      <c r="G14" s="366">
        <v>2.6599999999999999E-2</v>
      </c>
      <c r="H14" s="360" t="s">
        <v>27</v>
      </c>
      <c r="I14" s="367">
        <v>1</v>
      </c>
      <c r="J14" s="360" t="s">
        <v>61</v>
      </c>
      <c r="K14" s="368">
        <f t="shared" ref="K14:K19" si="0">ROUND(A14*C14*E14/100*G14*I14,2)</f>
        <v>299.38</v>
      </c>
    </row>
    <row r="15" spans="1:20" ht="15" customHeight="1" x14ac:dyDescent="0.25">
      <c r="A15" s="369">
        <v>40000</v>
      </c>
      <c r="B15" s="362" t="s">
        <v>27</v>
      </c>
      <c r="C15" s="363">
        <v>0.5</v>
      </c>
      <c r="D15" s="364" t="s">
        <v>27</v>
      </c>
      <c r="E15" s="365">
        <v>52.631999999999998</v>
      </c>
      <c r="F15" s="360" t="s">
        <v>27</v>
      </c>
      <c r="G15" s="366">
        <v>2.6599999999999999E-2</v>
      </c>
      <c r="H15" s="360" t="s">
        <v>27</v>
      </c>
      <c r="I15" s="367">
        <v>1</v>
      </c>
      <c r="J15" s="360" t="s">
        <v>61</v>
      </c>
      <c r="K15" s="368">
        <f t="shared" si="0"/>
        <v>280</v>
      </c>
      <c r="M15" s="370"/>
      <c r="N15" s="370"/>
      <c r="O15" s="370"/>
      <c r="P15" s="370"/>
      <c r="Q15" s="370"/>
      <c r="R15" s="370"/>
      <c r="S15" s="370"/>
      <c r="T15" s="370"/>
    </row>
    <row r="16" spans="1:20" ht="15" customHeight="1" x14ac:dyDescent="0.25">
      <c r="A16" s="369">
        <v>40000</v>
      </c>
      <c r="B16" s="362" t="s">
        <v>27</v>
      </c>
      <c r="C16" s="363">
        <v>0.5</v>
      </c>
      <c r="D16" s="364" t="s">
        <v>27</v>
      </c>
      <c r="E16" s="365">
        <v>52.631999999999998</v>
      </c>
      <c r="F16" s="360" t="s">
        <v>27</v>
      </c>
      <c r="G16" s="366">
        <v>2.6599999999999999E-2</v>
      </c>
      <c r="H16" s="360" t="s">
        <v>27</v>
      </c>
      <c r="I16" s="367">
        <v>1</v>
      </c>
      <c r="J16" s="360" t="s">
        <v>61</v>
      </c>
      <c r="K16" s="368">
        <f t="shared" si="0"/>
        <v>280</v>
      </c>
      <c r="M16" s="370"/>
      <c r="N16" s="370"/>
      <c r="O16" s="370"/>
      <c r="P16" s="370"/>
      <c r="Q16" s="370"/>
      <c r="R16" s="370"/>
      <c r="S16" s="370"/>
      <c r="T16" s="370"/>
    </row>
    <row r="17" spans="1:20" ht="15" customHeight="1" x14ac:dyDescent="0.25">
      <c r="A17" s="369">
        <v>40000</v>
      </c>
      <c r="B17" s="362" t="s">
        <v>27</v>
      </c>
      <c r="C17" s="363">
        <v>0.5</v>
      </c>
      <c r="D17" s="364" t="s">
        <v>27</v>
      </c>
      <c r="E17" s="365">
        <v>52.631999999999998</v>
      </c>
      <c r="F17" s="360" t="s">
        <v>27</v>
      </c>
      <c r="G17" s="366">
        <v>2.6599999999999999E-2</v>
      </c>
      <c r="H17" s="360" t="s">
        <v>27</v>
      </c>
      <c r="I17" s="367">
        <v>1</v>
      </c>
      <c r="J17" s="360" t="s">
        <v>61</v>
      </c>
      <c r="K17" s="368">
        <f t="shared" si="0"/>
        <v>280</v>
      </c>
      <c r="M17" s="370"/>
      <c r="N17" s="370"/>
      <c r="O17" s="370"/>
      <c r="P17" s="370"/>
      <c r="Q17" s="370"/>
      <c r="R17" s="370"/>
      <c r="S17" s="370"/>
      <c r="T17" s="370"/>
    </row>
    <row r="18" spans="1:20" ht="15" customHeight="1" x14ac:dyDescent="0.25">
      <c r="A18" s="369">
        <v>40000</v>
      </c>
      <c r="B18" s="362" t="s">
        <v>27</v>
      </c>
      <c r="C18" s="363">
        <v>0.5</v>
      </c>
      <c r="D18" s="364" t="s">
        <v>27</v>
      </c>
      <c r="E18" s="365">
        <v>52.631999999999998</v>
      </c>
      <c r="F18" s="360" t="s">
        <v>27</v>
      </c>
      <c r="G18" s="366">
        <v>2.6599999999999999E-2</v>
      </c>
      <c r="H18" s="360" t="s">
        <v>27</v>
      </c>
      <c r="I18" s="367">
        <v>1</v>
      </c>
      <c r="J18" s="360" t="s">
        <v>61</v>
      </c>
      <c r="K18" s="368">
        <f t="shared" si="0"/>
        <v>280</v>
      </c>
      <c r="M18" s="370"/>
      <c r="N18" s="370"/>
      <c r="O18" s="370"/>
      <c r="P18" s="370"/>
      <c r="Q18" s="370"/>
      <c r="R18" s="370"/>
      <c r="S18" s="370"/>
      <c r="T18" s="370"/>
    </row>
    <row r="19" spans="1:20" ht="15" customHeight="1" x14ac:dyDescent="0.25">
      <c r="A19" s="369">
        <v>50000</v>
      </c>
      <c r="B19" s="362" t="s">
        <v>27</v>
      </c>
      <c r="C19" s="363">
        <v>0.5</v>
      </c>
      <c r="D19" s="364" t="s">
        <v>27</v>
      </c>
      <c r="E19" s="365">
        <v>52.631999999999998</v>
      </c>
      <c r="F19" s="360" t="s">
        <v>27</v>
      </c>
      <c r="G19" s="366">
        <v>2.6599999999999999E-2</v>
      </c>
      <c r="H19" s="360" t="s">
        <v>27</v>
      </c>
      <c r="I19" s="367">
        <v>1</v>
      </c>
      <c r="J19" s="360" t="s">
        <v>61</v>
      </c>
      <c r="K19" s="368">
        <f t="shared" si="0"/>
        <v>350</v>
      </c>
      <c r="M19" s="370"/>
      <c r="N19" s="370"/>
      <c r="O19" s="370"/>
      <c r="P19" s="370"/>
      <c r="Q19" s="370"/>
      <c r="R19" s="370"/>
      <c r="S19" s="370"/>
      <c r="T19" s="370"/>
    </row>
    <row r="20" spans="1:20" ht="15" customHeight="1" x14ac:dyDescent="0.25">
      <c r="A20" s="369">
        <v>50000</v>
      </c>
      <c r="B20" s="362" t="s">
        <v>27</v>
      </c>
      <c r="C20" s="363">
        <v>0.5</v>
      </c>
      <c r="D20" s="364" t="s">
        <v>27</v>
      </c>
      <c r="E20" s="365">
        <v>52.631999999999998</v>
      </c>
      <c r="F20" s="360" t="s">
        <v>27</v>
      </c>
      <c r="G20" s="366">
        <v>2.6599999999999999E-2</v>
      </c>
      <c r="H20" s="360" t="s">
        <v>27</v>
      </c>
      <c r="I20" s="367">
        <v>1</v>
      </c>
      <c r="J20" s="360" t="s">
        <v>61</v>
      </c>
      <c r="K20" s="368">
        <f t="shared" ref="K20:K33" si="1">ROUND(A20*C20*E20/100*G20*I20,2)</f>
        <v>350</v>
      </c>
      <c r="M20" s="370"/>
      <c r="N20" s="370"/>
      <c r="O20" s="370"/>
      <c r="P20" s="370"/>
      <c r="Q20" s="370"/>
      <c r="R20" s="370"/>
      <c r="S20" s="370"/>
      <c r="T20" s="370"/>
    </row>
    <row r="21" spans="1:20" ht="15" customHeight="1" x14ac:dyDescent="0.25">
      <c r="A21" s="369">
        <v>350000</v>
      </c>
      <c r="B21" s="362" t="s">
        <v>27</v>
      </c>
      <c r="C21" s="363">
        <v>0.5</v>
      </c>
      <c r="D21" s="364" t="s">
        <v>27</v>
      </c>
      <c r="E21" s="365">
        <v>52.631999999999998</v>
      </c>
      <c r="F21" s="360" t="s">
        <v>27</v>
      </c>
      <c r="G21" s="366">
        <v>2.6599999999999999E-2</v>
      </c>
      <c r="H21" s="360" t="s">
        <v>27</v>
      </c>
      <c r="I21" s="367">
        <v>1</v>
      </c>
      <c r="J21" s="360" t="s">
        <v>61</v>
      </c>
      <c r="K21" s="368">
        <f t="shared" si="1"/>
        <v>2450.02</v>
      </c>
      <c r="M21" s="370"/>
      <c r="N21" s="370"/>
      <c r="O21" s="370"/>
      <c r="P21" s="370"/>
      <c r="Q21" s="370"/>
      <c r="R21" s="370"/>
      <c r="S21" s="370"/>
      <c r="T21" s="370"/>
    </row>
    <row r="22" spans="1:20" ht="15" customHeight="1" x14ac:dyDescent="0.25">
      <c r="A22" s="369">
        <v>275000</v>
      </c>
      <c r="B22" s="362" t="s">
        <v>27</v>
      </c>
      <c r="C22" s="363">
        <v>0.5</v>
      </c>
      <c r="D22" s="364" t="s">
        <v>27</v>
      </c>
      <c r="E22" s="365">
        <v>52.631999999999998</v>
      </c>
      <c r="F22" s="360" t="s">
        <v>27</v>
      </c>
      <c r="G22" s="366">
        <v>2.6599999999999999E-2</v>
      </c>
      <c r="H22" s="360" t="s">
        <v>27</v>
      </c>
      <c r="I22" s="367">
        <v>1</v>
      </c>
      <c r="J22" s="360" t="s">
        <v>61</v>
      </c>
      <c r="K22" s="368">
        <f t="shared" si="1"/>
        <v>1925.02</v>
      </c>
      <c r="M22" s="370"/>
      <c r="N22" s="370"/>
      <c r="O22" s="370"/>
      <c r="P22" s="370"/>
      <c r="Q22" s="370"/>
      <c r="R22" s="370"/>
      <c r="S22" s="370"/>
      <c r="T22" s="370"/>
    </row>
    <row r="23" spans="1:20" ht="18.75" hidden="1" customHeight="1" x14ac:dyDescent="0.25">
      <c r="A23" s="369">
        <v>22119</v>
      </c>
      <c r="B23" s="362" t="s">
        <v>27</v>
      </c>
      <c r="C23" s="363">
        <v>0.5</v>
      </c>
      <c r="D23" s="364" t="s">
        <v>27</v>
      </c>
      <c r="E23" s="365">
        <v>52.631999999999998</v>
      </c>
      <c r="F23" s="360" t="s">
        <v>27</v>
      </c>
      <c r="G23" s="366">
        <v>2.6599999999999999E-2</v>
      </c>
      <c r="H23" s="360" t="s">
        <v>27</v>
      </c>
      <c r="I23" s="367">
        <v>1</v>
      </c>
      <c r="J23" s="360" t="s">
        <v>61</v>
      </c>
      <c r="K23" s="368">
        <f t="shared" si="1"/>
        <v>154.83000000000001</v>
      </c>
      <c r="L23" s="370"/>
      <c r="M23" s="370"/>
      <c r="N23" s="370"/>
      <c r="O23" s="370"/>
      <c r="P23" s="370"/>
      <c r="Q23" s="370"/>
      <c r="R23" s="370"/>
      <c r="S23" s="370"/>
      <c r="T23" s="370"/>
    </row>
    <row r="24" spans="1:20" ht="18.75" hidden="1" customHeight="1" x14ac:dyDescent="0.25">
      <c r="A24" s="369">
        <v>22119</v>
      </c>
      <c r="B24" s="362" t="s">
        <v>27</v>
      </c>
      <c r="C24" s="363">
        <v>0.5</v>
      </c>
      <c r="D24" s="364" t="s">
        <v>27</v>
      </c>
      <c r="E24" s="365">
        <v>52.631999999999998</v>
      </c>
      <c r="F24" s="360" t="s">
        <v>27</v>
      </c>
      <c r="G24" s="366">
        <v>2.6599999999999999E-2</v>
      </c>
      <c r="H24" s="360" t="s">
        <v>27</v>
      </c>
      <c r="I24" s="367">
        <v>1</v>
      </c>
      <c r="J24" s="360" t="s">
        <v>61</v>
      </c>
      <c r="K24" s="368">
        <f t="shared" si="1"/>
        <v>154.83000000000001</v>
      </c>
      <c r="L24" s="370"/>
      <c r="M24" s="370"/>
      <c r="N24" s="370"/>
      <c r="O24" s="370"/>
      <c r="P24" s="370"/>
      <c r="Q24" s="370"/>
      <c r="R24" s="370"/>
      <c r="S24" s="370"/>
      <c r="T24" s="370"/>
    </row>
    <row r="25" spans="1:20" ht="18.75" hidden="1" customHeight="1" thickBot="1" x14ac:dyDescent="0.3">
      <c r="A25" s="369">
        <v>22119</v>
      </c>
      <c r="B25" s="362" t="s">
        <v>27</v>
      </c>
      <c r="C25" s="363">
        <v>0.5</v>
      </c>
      <c r="D25" s="364" t="s">
        <v>27</v>
      </c>
      <c r="E25" s="365">
        <v>52.631999999999998</v>
      </c>
      <c r="F25" s="360" t="s">
        <v>27</v>
      </c>
      <c r="G25" s="366">
        <v>2.6599999999999999E-2</v>
      </c>
      <c r="H25" s="360" t="s">
        <v>27</v>
      </c>
      <c r="I25" s="367">
        <v>1</v>
      </c>
      <c r="J25" s="360" t="s">
        <v>61</v>
      </c>
      <c r="K25" s="368">
        <f t="shared" si="1"/>
        <v>154.83000000000001</v>
      </c>
      <c r="L25" s="370"/>
      <c r="M25" s="370"/>
      <c r="N25" s="370"/>
      <c r="O25" s="370"/>
      <c r="P25" s="370"/>
      <c r="Q25" s="370"/>
      <c r="R25" s="370"/>
      <c r="S25" s="370"/>
      <c r="T25" s="370"/>
    </row>
    <row r="26" spans="1:20" ht="15" hidden="1" customHeight="1" x14ac:dyDescent="0.25">
      <c r="A26" s="369">
        <v>22119</v>
      </c>
      <c r="B26" s="362" t="s">
        <v>27</v>
      </c>
      <c r="C26" s="363">
        <v>0.5</v>
      </c>
      <c r="D26" s="364" t="s">
        <v>27</v>
      </c>
      <c r="E26" s="365">
        <v>52.631999999999998</v>
      </c>
      <c r="F26" s="360" t="s">
        <v>27</v>
      </c>
      <c r="G26" s="366">
        <v>2.6599999999999999E-2</v>
      </c>
      <c r="H26" s="360" t="s">
        <v>27</v>
      </c>
      <c r="I26" s="367">
        <v>1</v>
      </c>
      <c r="J26" s="360" t="s">
        <v>61</v>
      </c>
      <c r="K26" s="368">
        <f t="shared" si="1"/>
        <v>154.83000000000001</v>
      </c>
      <c r="L26" s="370"/>
      <c r="M26" s="370"/>
      <c r="N26" s="370"/>
      <c r="O26" s="370"/>
      <c r="P26" s="370"/>
      <c r="Q26" s="370"/>
      <c r="R26" s="370"/>
      <c r="S26" s="370"/>
      <c r="T26" s="370"/>
    </row>
    <row r="27" spans="1:20" ht="15" hidden="1" customHeight="1" x14ac:dyDescent="0.25">
      <c r="A27" s="369">
        <v>22119</v>
      </c>
      <c r="B27" s="362" t="s">
        <v>27</v>
      </c>
      <c r="C27" s="363">
        <v>0.5</v>
      </c>
      <c r="D27" s="364" t="s">
        <v>27</v>
      </c>
      <c r="E27" s="365">
        <v>52.631999999999998</v>
      </c>
      <c r="F27" s="360" t="s">
        <v>27</v>
      </c>
      <c r="G27" s="366">
        <v>2.6599999999999999E-2</v>
      </c>
      <c r="H27" s="360" t="s">
        <v>27</v>
      </c>
      <c r="I27" s="367">
        <v>1</v>
      </c>
      <c r="J27" s="360" t="s">
        <v>61</v>
      </c>
      <c r="K27" s="368">
        <f t="shared" si="1"/>
        <v>154.83000000000001</v>
      </c>
      <c r="L27" s="370"/>
      <c r="M27" s="370"/>
      <c r="N27" s="370"/>
      <c r="O27" s="370"/>
      <c r="P27" s="370"/>
      <c r="Q27" s="370"/>
      <c r="R27" s="370"/>
      <c r="S27" s="370"/>
      <c r="T27" s="370"/>
    </row>
    <row r="28" spans="1:20" ht="15" hidden="1" customHeight="1" x14ac:dyDescent="0.25">
      <c r="A28" s="369">
        <v>22119</v>
      </c>
      <c r="B28" s="362" t="s">
        <v>27</v>
      </c>
      <c r="C28" s="363">
        <v>0.5</v>
      </c>
      <c r="D28" s="364" t="s">
        <v>27</v>
      </c>
      <c r="E28" s="365">
        <v>52.631999999999998</v>
      </c>
      <c r="F28" s="360" t="s">
        <v>27</v>
      </c>
      <c r="G28" s="366">
        <v>2.6599999999999999E-2</v>
      </c>
      <c r="H28" s="360" t="s">
        <v>27</v>
      </c>
      <c r="I28" s="367">
        <v>1</v>
      </c>
      <c r="J28" s="360" t="s">
        <v>61</v>
      </c>
      <c r="K28" s="368">
        <f t="shared" si="1"/>
        <v>154.83000000000001</v>
      </c>
      <c r="L28" s="370"/>
      <c r="M28" s="370"/>
      <c r="N28" s="370"/>
      <c r="O28" s="370"/>
      <c r="P28" s="370"/>
      <c r="Q28" s="370"/>
      <c r="R28" s="370"/>
      <c r="S28" s="370"/>
      <c r="T28" s="370"/>
    </row>
    <row r="29" spans="1:20" ht="15" hidden="1" customHeight="1" x14ac:dyDescent="0.25">
      <c r="A29" s="369">
        <v>22119</v>
      </c>
      <c r="B29" s="362" t="s">
        <v>27</v>
      </c>
      <c r="C29" s="363">
        <v>0.5</v>
      </c>
      <c r="D29" s="364" t="s">
        <v>27</v>
      </c>
      <c r="E29" s="365">
        <v>52.631999999999998</v>
      </c>
      <c r="F29" s="360" t="s">
        <v>27</v>
      </c>
      <c r="G29" s="366">
        <v>2.6599999999999999E-2</v>
      </c>
      <c r="H29" s="360" t="s">
        <v>27</v>
      </c>
      <c r="I29" s="367">
        <v>1</v>
      </c>
      <c r="J29" s="360" t="s">
        <v>61</v>
      </c>
      <c r="K29" s="368">
        <f t="shared" si="1"/>
        <v>154.83000000000001</v>
      </c>
      <c r="L29" s="370"/>
      <c r="M29" s="370"/>
      <c r="N29" s="370"/>
      <c r="O29" s="370"/>
      <c r="P29" s="370"/>
      <c r="Q29" s="370"/>
      <c r="R29" s="370"/>
      <c r="S29" s="370"/>
      <c r="T29" s="370"/>
    </row>
    <row r="30" spans="1:20" ht="15" hidden="1" customHeight="1" x14ac:dyDescent="0.25">
      <c r="A30" s="369">
        <v>22119</v>
      </c>
      <c r="B30" s="362" t="s">
        <v>27</v>
      </c>
      <c r="C30" s="363">
        <v>0.5</v>
      </c>
      <c r="D30" s="364" t="s">
        <v>27</v>
      </c>
      <c r="E30" s="365">
        <v>52.631999999999998</v>
      </c>
      <c r="F30" s="360" t="s">
        <v>27</v>
      </c>
      <c r="G30" s="366">
        <v>2.6599999999999999E-2</v>
      </c>
      <c r="H30" s="360" t="s">
        <v>27</v>
      </c>
      <c r="I30" s="367">
        <v>1</v>
      </c>
      <c r="J30" s="360" t="s">
        <v>61</v>
      </c>
      <c r="K30" s="368">
        <f t="shared" si="1"/>
        <v>154.83000000000001</v>
      </c>
      <c r="L30" s="370"/>
      <c r="M30" s="370"/>
      <c r="N30" s="370"/>
      <c r="O30" s="370"/>
      <c r="P30" s="370"/>
      <c r="Q30" s="370"/>
      <c r="R30" s="370"/>
      <c r="S30" s="370"/>
      <c r="T30" s="370"/>
    </row>
    <row r="31" spans="1:20" ht="15" hidden="1" customHeight="1" x14ac:dyDescent="0.25">
      <c r="A31" s="369">
        <v>22119</v>
      </c>
      <c r="B31" s="362" t="s">
        <v>27</v>
      </c>
      <c r="C31" s="363">
        <v>0.5</v>
      </c>
      <c r="D31" s="364" t="s">
        <v>27</v>
      </c>
      <c r="E31" s="365">
        <v>52.631999999999998</v>
      </c>
      <c r="F31" s="360" t="s">
        <v>27</v>
      </c>
      <c r="G31" s="366">
        <v>2.6599999999999999E-2</v>
      </c>
      <c r="H31" s="360" t="s">
        <v>27</v>
      </c>
      <c r="I31" s="367">
        <v>1</v>
      </c>
      <c r="J31" s="360" t="s">
        <v>61</v>
      </c>
      <c r="K31" s="368">
        <f t="shared" si="1"/>
        <v>154.83000000000001</v>
      </c>
      <c r="L31" s="370"/>
      <c r="M31" s="370"/>
      <c r="N31" s="370"/>
      <c r="O31" s="370"/>
      <c r="P31" s="370"/>
      <c r="Q31" s="370"/>
      <c r="R31" s="370"/>
      <c r="S31" s="370"/>
      <c r="T31" s="370"/>
    </row>
    <row r="32" spans="1:20" ht="0.75" hidden="1" customHeight="1" x14ac:dyDescent="0.25">
      <c r="A32" s="369">
        <v>22119</v>
      </c>
      <c r="B32" s="362" t="s">
        <v>27</v>
      </c>
      <c r="C32" s="363">
        <v>0.5</v>
      </c>
      <c r="D32" s="364" t="s">
        <v>27</v>
      </c>
      <c r="E32" s="365">
        <v>52.631999999999998</v>
      </c>
      <c r="F32" s="360" t="s">
        <v>27</v>
      </c>
      <c r="G32" s="366">
        <v>2.6599999999999999E-2</v>
      </c>
      <c r="H32" s="360" t="s">
        <v>27</v>
      </c>
      <c r="I32" s="367">
        <v>1</v>
      </c>
      <c r="J32" s="360" t="s">
        <v>61</v>
      </c>
      <c r="K32" s="368">
        <f t="shared" si="1"/>
        <v>154.83000000000001</v>
      </c>
      <c r="L32" s="370"/>
      <c r="M32" s="370"/>
      <c r="N32" s="370"/>
      <c r="O32" s="370"/>
      <c r="P32" s="370"/>
      <c r="Q32" s="370"/>
      <c r="R32" s="370"/>
      <c r="S32" s="370"/>
      <c r="T32" s="370"/>
    </row>
    <row r="33" spans="1:20" ht="15" customHeight="1" x14ac:dyDescent="0.25">
      <c r="A33" s="369">
        <v>384571</v>
      </c>
      <c r="B33" s="362" t="s">
        <v>27</v>
      </c>
      <c r="C33" s="363">
        <v>0.8</v>
      </c>
      <c r="D33" s="364" t="s">
        <v>27</v>
      </c>
      <c r="E33" s="365">
        <v>52.631999999999998</v>
      </c>
      <c r="F33" s="360" t="s">
        <v>27</v>
      </c>
      <c r="G33" s="366">
        <v>2.6599999999999999E-2</v>
      </c>
      <c r="H33" s="360" t="s">
        <v>27</v>
      </c>
      <c r="I33" s="367">
        <v>1</v>
      </c>
      <c r="J33" s="360" t="s">
        <v>61</v>
      </c>
      <c r="K33" s="368">
        <f t="shared" si="1"/>
        <v>4307.2299999999996</v>
      </c>
      <c r="M33" s="370"/>
      <c r="N33" s="370"/>
      <c r="O33" s="370"/>
      <c r="P33" s="370"/>
      <c r="Q33" s="370"/>
      <c r="R33" s="370"/>
      <c r="S33" s="370"/>
      <c r="T33" s="370"/>
    </row>
    <row r="34" spans="1:20" ht="15" customHeight="1" x14ac:dyDescent="0.25">
      <c r="A34" s="395"/>
      <c r="B34" s="362"/>
      <c r="C34" s="396"/>
      <c r="D34" s="364"/>
      <c r="E34" s="397"/>
      <c r="F34" s="360"/>
      <c r="G34" s="398"/>
      <c r="H34" s="360"/>
      <c r="I34" s="399"/>
      <c r="J34" s="360"/>
      <c r="M34" s="370"/>
      <c r="N34" s="370"/>
      <c r="O34" s="370"/>
      <c r="P34" s="370"/>
      <c r="Q34" s="370"/>
      <c r="R34" s="370"/>
      <c r="S34" s="370"/>
      <c r="T34" s="370"/>
    </row>
    <row r="35" spans="1:20" ht="15" customHeight="1" x14ac:dyDescent="0.25">
      <c r="A35" s="395"/>
      <c r="B35" s="362"/>
      <c r="C35" s="396"/>
      <c r="D35" s="364"/>
      <c r="E35" s="397"/>
      <c r="F35" s="360"/>
      <c r="G35" s="398"/>
      <c r="H35" s="360"/>
      <c r="I35" s="399"/>
      <c r="J35" s="360"/>
      <c r="K35" s="400"/>
      <c r="M35" s="370"/>
      <c r="N35" s="370"/>
      <c r="O35" s="370"/>
      <c r="P35" s="370"/>
      <c r="Q35" s="370"/>
      <c r="R35" s="370"/>
      <c r="S35" s="370"/>
      <c r="T35" s="370"/>
    </row>
    <row r="36" spans="1:20" ht="15" customHeight="1" x14ac:dyDescent="0.25">
      <c r="A36" s="395"/>
      <c r="B36" s="362"/>
      <c r="C36" s="396"/>
      <c r="D36" s="364"/>
      <c r="E36" s="397"/>
      <c r="F36" s="360"/>
      <c r="G36" s="398"/>
      <c r="H36" s="360"/>
      <c r="I36" s="399"/>
      <c r="J36" s="360"/>
      <c r="K36" s="400"/>
      <c r="M36" s="370"/>
      <c r="N36" s="370"/>
      <c r="O36" s="370"/>
      <c r="P36" s="370"/>
      <c r="Q36" s="370"/>
      <c r="R36" s="370"/>
      <c r="S36" s="370"/>
      <c r="T36" s="370"/>
    </row>
    <row r="37" spans="1:20" ht="15" customHeight="1" x14ac:dyDescent="0.25">
      <c r="A37" s="395"/>
      <c r="B37" s="362"/>
      <c r="C37" s="396"/>
      <c r="D37" s="364"/>
      <c r="E37" s="397"/>
      <c r="F37" s="360"/>
      <c r="G37" s="398"/>
      <c r="H37" s="360"/>
      <c r="I37" s="399"/>
      <c r="J37" s="360"/>
      <c r="K37" s="400"/>
      <c r="M37" s="370"/>
      <c r="N37" s="370"/>
      <c r="O37" s="370"/>
      <c r="P37" s="370"/>
      <c r="Q37" s="370"/>
      <c r="R37" s="370"/>
      <c r="S37" s="370"/>
      <c r="T37" s="370"/>
    </row>
  </sheetData>
  <mergeCells count="8">
    <mergeCell ref="A11:K11"/>
    <mergeCell ref="E2:R2"/>
    <mergeCell ref="A4:D4"/>
    <mergeCell ref="A5:H6"/>
    <mergeCell ref="A7:B8"/>
    <mergeCell ref="C7:M8"/>
    <mergeCell ref="A9:B10"/>
    <mergeCell ref="C9:M10"/>
  </mergeCells>
  <pageMargins left="0.7" right="0.7" top="0.75" bottom="0.75" header="0.3" footer="0.3"/>
  <pageSetup scale="5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pageSetUpPr fitToPage="1"/>
  </sheetPr>
  <dimension ref="A1:M408"/>
  <sheetViews>
    <sheetView zoomScale="130" zoomScaleNormal="130" workbookViewId="0">
      <selection activeCell="C97" sqref="C97"/>
    </sheetView>
  </sheetViews>
  <sheetFormatPr defaultColWidth="9.109375" defaultRowHeight="14.4" x14ac:dyDescent="0.3"/>
  <cols>
    <col min="1" max="1" width="94.109375" style="42" customWidth="1"/>
    <col min="2" max="2" width="17.5546875" bestFit="1" customWidth="1"/>
    <col min="3" max="3" width="21.5546875" bestFit="1" customWidth="1"/>
    <col min="4" max="4" width="35.5546875" customWidth="1"/>
    <col min="5" max="5" width="17.5546875" bestFit="1" customWidth="1"/>
    <col min="6" max="6" width="59" customWidth="1"/>
    <col min="7" max="7" width="16.88671875" bestFit="1" customWidth="1"/>
    <col min="8" max="8" width="14.88671875" customWidth="1"/>
    <col min="9" max="9" width="9.109375" bestFit="1" customWidth="1"/>
    <col min="10" max="10" width="2" style="2" bestFit="1" customWidth="1"/>
    <col min="11" max="11" width="9.109375" bestFit="1" customWidth="1"/>
  </cols>
  <sheetData>
    <row r="1" spans="1:13" ht="24" thickBot="1" x14ac:dyDescent="0.35">
      <c r="B1" s="477" t="s">
        <v>101</v>
      </c>
      <c r="C1" s="478"/>
      <c r="D1" s="478"/>
      <c r="E1" s="479"/>
      <c r="F1" s="79"/>
      <c r="G1" s="79"/>
      <c r="H1" s="79"/>
      <c r="I1" s="79"/>
      <c r="J1" s="79"/>
      <c r="K1" s="79"/>
      <c r="L1" s="79"/>
      <c r="M1" s="79"/>
    </row>
    <row r="2" spans="1:13" ht="16.2" thickBot="1" x14ac:dyDescent="0.35">
      <c r="C2" s="462" t="s">
        <v>390</v>
      </c>
      <c r="D2" s="464"/>
      <c r="E2" s="203"/>
      <c r="F2" s="203"/>
      <c r="G2" s="203"/>
      <c r="H2" s="203"/>
      <c r="I2" s="203"/>
    </row>
    <row r="3" spans="1:13" ht="16.2" thickBot="1" x14ac:dyDescent="0.35">
      <c r="C3" s="516" t="s">
        <v>393</v>
      </c>
      <c r="D3" s="517"/>
    </row>
    <row r="4" spans="1:13" ht="15.75" customHeight="1" thickBot="1" x14ac:dyDescent="0.35">
      <c r="C4" s="481" t="s">
        <v>354</v>
      </c>
      <c r="D4" s="482"/>
    </row>
    <row r="5" spans="1:13" ht="15.75" customHeight="1" x14ac:dyDescent="0.3">
      <c r="A5" s="242" t="s">
        <v>76</v>
      </c>
      <c r="B5" s="252"/>
      <c r="C5" s="480" t="s">
        <v>356</v>
      </c>
      <c r="D5" s="480"/>
    </row>
    <row r="6" spans="1:13" ht="15.75" customHeight="1" x14ac:dyDescent="0.3">
      <c r="A6" s="483" t="s">
        <v>497</v>
      </c>
      <c r="B6" s="451"/>
      <c r="C6" s="424" t="s">
        <v>360</v>
      </c>
      <c r="D6" s="424"/>
    </row>
    <row r="7" spans="1:13" ht="15" thickBot="1" x14ac:dyDescent="0.35">
      <c r="A7" s="458"/>
      <c r="B7" s="489"/>
      <c r="C7" s="424" t="s">
        <v>357</v>
      </c>
      <c r="D7" s="424"/>
    </row>
    <row r="8" spans="1:13" ht="15.75" customHeight="1" x14ac:dyDescent="0.3">
      <c r="A8" t="s">
        <v>77</v>
      </c>
      <c r="B8" s="44">
        <v>70000</v>
      </c>
      <c r="C8" s="424" t="s">
        <v>358</v>
      </c>
      <c r="D8" s="424"/>
      <c r="F8" s="249"/>
      <c r="G8" s="249"/>
      <c r="H8" s="249"/>
    </row>
    <row r="9" spans="1:13" ht="15.75" customHeight="1" x14ac:dyDescent="0.3">
      <c r="A9" t="s">
        <v>78</v>
      </c>
      <c r="B9" s="54">
        <v>44197</v>
      </c>
      <c r="D9" s="90"/>
      <c r="F9" s="249"/>
      <c r="G9" s="249"/>
      <c r="H9" s="249"/>
    </row>
    <row r="10" spans="1:13" x14ac:dyDescent="0.3">
      <c r="A10" t="s">
        <v>79</v>
      </c>
      <c r="B10" s="54">
        <v>44561</v>
      </c>
      <c r="D10" s="90"/>
      <c r="F10" s="249"/>
      <c r="G10" s="249"/>
      <c r="H10" s="249"/>
      <c r="I10" s="2"/>
      <c r="J10"/>
    </row>
    <row r="11" spans="1:13" x14ac:dyDescent="0.3">
      <c r="A11" s="23" t="s">
        <v>80</v>
      </c>
      <c r="B11" s="45">
        <v>12</v>
      </c>
      <c r="D11" s="90"/>
      <c r="F11" s="249"/>
      <c r="G11" s="249"/>
      <c r="H11" s="249"/>
      <c r="I11" s="2"/>
      <c r="J11"/>
    </row>
    <row r="12" spans="1:13" x14ac:dyDescent="0.3">
      <c r="A12" t="s">
        <v>96</v>
      </c>
      <c r="B12" s="46">
        <v>0.28804000000000002</v>
      </c>
      <c r="D12" s="90"/>
      <c r="F12" s="249"/>
      <c r="G12" s="249"/>
      <c r="H12" s="249"/>
      <c r="I12" s="2"/>
      <c r="J12"/>
    </row>
    <row r="13" spans="1:13" x14ac:dyDescent="0.3">
      <c r="A13" t="s">
        <v>523</v>
      </c>
      <c r="B13" s="45">
        <v>1</v>
      </c>
      <c r="D13" s="90"/>
      <c r="F13" s="249"/>
      <c r="G13" s="249"/>
      <c r="H13" s="249"/>
      <c r="I13" s="2"/>
      <c r="J13"/>
    </row>
    <row r="14" spans="1:13" x14ac:dyDescent="0.3">
      <c r="A14" t="s">
        <v>81</v>
      </c>
      <c r="B14" s="186">
        <f>' Truck &amp; Bus Fees'!C87</f>
        <v>618</v>
      </c>
      <c r="D14" s="90"/>
      <c r="F14" s="249"/>
      <c r="G14" s="249"/>
      <c r="H14" s="249"/>
      <c r="I14" s="2"/>
      <c r="J14"/>
    </row>
    <row r="15" spans="1:13" x14ac:dyDescent="0.3">
      <c r="A15" s="39" t="s">
        <v>423</v>
      </c>
      <c r="B15" s="50">
        <f>ROUND(B12*B14,2)</f>
        <v>178.01</v>
      </c>
      <c r="D15" s="90"/>
      <c r="F15" s="249"/>
      <c r="G15" s="249"/>
      <c r="H15" s="249"/>
      <c r="I15" s="2"/>
      <c r="J15"/>
    </row>
    <row r="16" spans="1:13" x14ac:dyDescent="0.3">
      <c r="A16" s="193" t="s">
        <v>421</v>
      </c>
      <c r="B16" s="240">
        <v>12000</v>
      </c>
      <c r="D16" s="90"/>
      <c r="F16" s="249"/>
      <c r="G16" s="249"/>
      <c r="H16" s="249"/>
      <c r="I16" s="2"/>
      <c r="J16"/>
    </row>
    <row r="17" spans="1:10" x14ac:dyDescent="0.3">
      <c r="A17" s="287" t="s">
        <v>515</v>
      </c>
      <c r="B17" s="288">
        <f>'Road Use Fee - Interstate'!C58</f>
        <v>0.35</v>
      </c>
      <c r="D17" s="90"/>
      <c r="F17" s="249"/>
      <c r="G17" s="249"/>
      <c r="H17" s="249"/>
      <c r="I17" s="2"/>
      <c r="J17"/>
    </row>
    <row r="18" spans="1:10" x14ac:dyDescent="0.3">
      <c r="A18" s="39" t="s">
        <v>424</v>
      </c>
      <c r="B18" s="241">
        <f>ROUND(B16*B17,2)</f>
        <v>4200</v>
      </c>
      <c r="F18" s="249"/>
      <c r="G18" s="249"/>
      <c r="H18" s="249"/>
      <c r="I18" s="2"/>
      <c r="J18"/>
    </row>
    <row r="19" spans="1:10" x14ac:dyDescent="0.3">
      <c r="A19" s="289" t="s">
        <v>507</v>
      </c>
      <c r="B19" s="290">
        <f>'Road Use Fee - Interstate'!E11</f>
        <v>0</v>
      </c>
    </row>
    <row r="20" spans="1:10" x14ac:dyDescent="0.3">
      <c r="A20" s="39" t="s">
        <v>425</v>
      </c>
      <c r="B20" s="51">
        <f>ROUND(B18*B12*B19*B13,2)</f>
        <v>0</v>
      </c>
    </row>
    <row r="21" spans="1:10" x14ac:dyDescent="0.3">
      <c r="A21" s="43" t="s">
        <v>426</v>
      </c>
      <c r="B21" s="50">
        <f>SUM(B15,B20)</f>
        <v>178.01</v>
      </c>
    </row>
    <row r="22" spans="1:10" ht="15" thickBot="1" x14ac:dyDescent="0.35">
      <c r="A22" s="43"/>
      <c r="B22" s="50"/>
    </row>
    <row r="23" spans="1:10" x14ac:dyDescent="0.3">
      <c r="A23" s="242" t="s">
        <v>86</v>
      </c>
      <c r="B23" s="252"/>
    </row>
    <row r="24" spans="1:10" x14ac:dyDescent="0.3">
      <c r="A24" s="483" t="s">
        <v>498</v>
      </c>
      <c r="B24" s="451"/>
    </row>
    <row r="25" spans="1:10" ht="15" thickBot="1" x14ac:dyDescent="0.35">
      <c r="A25" s="458"/>
      <c r="B25" s="489"/>
    </row>
    <row r="26" spans="1:10" x14ac:dyDescent="0.3">
      <c r="A26" t="s">
        <v>499</v>
      </c>
      <c r="B26" s="44">
        <f>39500+(56*150)</f>
        <v>47900</v>
      </c>
    </row>
    <row r="27" spans="1:10" x14ac:dyDescent="0.3">
      <c r="A27" t="s">
        <v>78</v>
      </c>
      <c r="B27" s="54">
        <v>44197</v>
      </c>
    </row>
    <row r="28" spans="1:10" x14ac:dyDescent="0.3">
      <c r="A28" t="s">
        <v>79</v>
      </c>
      <c r="B28" s="54">
        <v>44561</v>
      </c>
    </row>
    <row r="29" spans="1:10" x14ac:dyDescent="0.3">
      <c r="A29" s="23" t="s">
        <v>80</v>
      </c>
      <c r="B29" s="45">
        <v>12</v>
      </c>
    </row>
    <row r="30" spans="1:10" x14ac:dyDescent="0.3">
      <c r="A30" t="s">
        <v>96</v>
      </c>
      <c r="B30" s="46">
        <v>0.64744999999999997</v>
      </c>
    </row>
    <row r="31" spans="1:10" x14ac:dyDescent="0.3">
      <c r="A31" t="s">
        <v>523</v>
      </c>
      <c r="B31" s="45">
        <v>1</v>
      </c>
    </row>
    <row r="32" spans="1:10" x14ac:dyDescent="0.3">
      <c r="A32" t="s">
        <v>81</v>
      </c>
      <c r="B32" s="186" t="e">
        <f>#REF!</f>
        <v>#REF!</v>
      </c>
    </row>
    <row r="33" spans="1:2" x14ac:dyDescent="0.3">
      <c r="A33" s="39" t="s">
        <v>500</v>
      </c>
      <c r="B33" s="50" t="e">
        <f>ROUND(B30*B32,2)</f>
        <v>#REF!</v>
      </c>
    </row>
    <row r="34" spans="1:2" x14ac:dyDescent="0.3">
      <c r="A34" s="193" t="s">
        <v>421</v>
      </c>
      <c r="B34" s="240">
        <v>105000</v>
      </c>
    </row>
    <row r="35" spans="1:2" x14ac:dyDescent="0.3">
      <c r="A35" s="287" t="s">
        <v>514</v>
      </c>
      <c r="B35" s="288">
        <f>'Road Use Fee - Interstate'!C60</f>
        <v>0.2</v>
      </c>
    </row>
    <row r="36" spans="1:2" x14ac:dyDescent="0.3">
      <c r="A36" s="39" t="s">
        <v>424</v>
      </c>
      <c r="B36" s="241">
        <f>ROUND(B34*B35,2)</f>
        <v>21000</v>
      </c>
    </row>
    <row r="37" spans="1:2" x14ac:dyDescent="0.3">
      <c r="A37" s="289" t="s">
        <v>511</v>
      </c>
      <c r="B37" s="290">
        <f>'Road Use Fee - Interstate'!E11</f>
        <v>0</v>
      </c>
    </row>
    <row r="38" spans="1:2" x14ac:dyDescent="0.3">
      <c r="A38" s="39" t="s">
        <v>501</v>
      </c>
      <c r="B38" s="51">
        <f>ROUND(B36*B30*B37*B31,2)</f>
        <v>0</v>
      </c>
    </row>
    <row r="39" spans="1:2" x14ac:dyDescent="0.3">
      <c r="A39" s="43" t="s">
        <v>502</v>
      </c>
      <c r="B39" s="50" t="e">
        <f>SUM(B33,B38)</f>
        <v>#REF!</v>
      </c>
    </row>
    <row r="40" spans="1:2" ht="15" thickBot="1" x14ac:dyDescent="0.35">
      <c r="A40" s="43"/>
      <c r="B40" s="50"/>
    </row>
    <row r="41" spans="1:2" x14ac:dyDescent="0.3">
      <c r="A41" s="242" t="s">
        <v>87</v>
      </c>
      <c r="B41" s="243"/>
    </row>
    <row r="42" spans="1:2" x14ac:dyDescent="0.3">
      <c r="A42" s="483" t="s">
        <v>85</v>
      </c>
      <c r="B42" s="484"/>
    </row>
    <row r="43" spans="1:2" ht="15" thickBot="1" x14ac:dyDescent="0.35">
      <c r="A43" s="458"/>
      <c r="B43" s="459"/>
    </row>
    <row r="44" spans="1:2" x14ac:dyDescent="0.3">
      <c r="A44" t="s">
        <v>77</v>
      </c>
      <c r="B44" s="44">
        <v>55000</v>
      </c>
    </row>
    <row r="45" spans="1:2" x14ac:dyDescent="0.3">
      <c r="A45" t="s">
        <v>78</v>
      </c>
      <c r="B45" s="54">
        <v>44409</v>
      </c>
    </row>
    <row r="46" spans="1:2" x14ac:dyDescent="0.3">
      <c r="A46" t="s">
        <v>79</v>
      </c>
      <c r="B46" s="54">
        <v>44773</v>
      </c>
    </row>
    <row r="47" spans="1:2" x14ac:dyDescent="0.3">
      <c r="A47" s="23" t="s">
        <v>80</v>
      </c>
      <c r="B47" s="45">
        <v>12</v>
      </c>
    </row>
    <row r="48" spans="1:2" x14ac:dyDescent="0.3">
      <c r="A48" t="s">
        <v>96</v>
      </c>
      <c r="B48" s="46">
        <v>0.92091000000000001</v>
      </c>
    </row>
    <row r="49" spans="1:2" x14ac:dyDescent="0.3">
      <c r="A49" t="s">
        <v>523</v>
      </c>
      <c r="B49" s="45">
        <v>1</v>
      </c>
    </row>
    <row r="50" spans="1:2" x14ac:dyDescent="0.3">
      <c r="A50" t="s">
        <v>81</v>
      </c>
      <c r="B50" s="186">
        <f>' Truck &amp; Bus Fees'!C68</f>
        <v>415</v>
      </c>
    </row>
    <row r="51" spans="1:2" x14ac:dyDescent="0.3">
      <c r="A51" s="39" t="s">
        <v>299</v>
      </c>
      <c r="B51" s="50">
        <f>ROUND(B48*B50,2)</f>
        <v>382.18</v>
      </c>
    </row>
    <row r="52" spans="1:2" x14ac:dyDescent="0.3">
      <c r="A52" s="193" t="s">
        <v>418</v>
      </c>
      <c r="B52" s="240">
        <v>35000</v>
      </c>
    </row>
    <row r="53" spans="1:2" x14ac:dyDescent="0.3">
      <c r="A53" s="287" t="s">
        <v>513</v>
      </c>
      <c r="B53" s="288">
        <f>'Road Use Fee - Interstate'!C58</f>
        <v>0.35</v>
      </c>
    </row>
    <row r="54" spans="1:2" x14ac:dyDescent="0.3">
      <c r="A54" s="39" t="s">
        <v>427</v>
      </c>
      <c r="B54" s="241">
        <f>ROUND(B52*B53,2)</f>
        <v>12250</v>
      </c>
    </row>
    <row r="55" spans="1:2" x14ac:dyDescent="0.3">
      <c r="A55" s="289" t="s">
        <v>507</v>
      </c>
      <c r="B55" s="290">
        <f>'Road Use Fee - Interstate'!E11</f>
        <v>0</v>
      </c>
    </row>
    <row r="56" spans="1:2" x14ac:dyDescent="0.3">
      <c r="A56" s="39" t="s">
        <v>428</v>
      </c>
      <c r="B56" s="51">
        <f>ROUND(B54*B48*B55*B49,2)</f>
        <v>0</v>
      </c>
    </row>
    <row r="57" spans="1:2" x14ac:dyDescent="0.3">
      <c r="A57" s="43" t="s">
        <v>429</v>
      </c>
      <c r="B57" s="50">
        <f>SUM(B51,B56)</f>
        <v>382.18</v>
      </c>
    </row>
    <row r="58" spans="1:2" ht="15" thickBot="1" x14ac:dyDescent="0.35">
      <c r="A58"/>
    </row>
    <row r="59" spans="1:2" x14ac:dyDescent="0.3">
      <c r="A59" s="242" t="s">
        <v>88</v>
      </c>
      <c r="B59" s="243"/>
    </row>
    <row r="60" spans="1:2" x14ac:dyDescent="0.3">
      <c r="A60" s="485" t="s">
        <v>151</v>
      </c>
      <c r="B60" s="486"/>
    </row>
    <row r="61" spans="1:2" ht="15" thickBot="1" x14ac:dyDescent="0.35">
      <c r="A61" s="487"/>
      <c r="B61" s="488"/>
    </row>
    <row r="62" spans="1:2" x14ac:dyDescent="0.3">
      <c r="A62" t="s">
        <v>193</v>
      </c>
      <c r="B62" s="197">
        <f>37610+(56*150)</f>
        <v>46010</v>
      </c>
    </row>
    <row r="63" spans="1:2" x14ac:dyDescent="0.3">
      <c r="A63" t="s">
        <v>78</v>
      </c>
      <c r="B63" s="13">
        <v>44228</v>
      </c>
    </row>
    <row r="64" spans="1:2" x14ac:dyDescent="0.3">
      <c r="A64" t="s">
        <v>79</v>
      </c>
      <c r="B64" s="13">
        <v>44592</v>
      </c>
    </row>
    <row r="65" spans="1:2" x14ac:dyDescent="0.3">
      <c r="A65" t="s">
        <v>80</v>
      </c>
      <c r="B65">
        <v>12</v>
      </c>
    </row>
    <row r="66" spans="1:2" x14ac:dyDescent="0.3">
      <c r="A66" t="s">
        <v>96</v>
      </c>
      <c r="B66" s="251">
        <v>0.27439000000000002</v>
      </c>
    </row>
    <row r="67" spans="1:2" x14ac:dyDescent="0.3">
      <c r="A67" t="s">
        <v>523</v>
      </c>
      <c r="B67">
        <v>1</v>
      </c>
    </row>
    <row r="68" spans="1:2" x14ac:dyDescent="0.3">
      <c r="A68" t="s">
        <v>81</v>
      </c>
      <c r="B68" s="53" t="e">
        <f>#REF!</f>
        <v>#REF!</v>
      </c>
    </row>
    <row r="69" spans="1:2" x14ac:dyDescent="0.3">
      <c r="A69" s="39" t="s">
        <v>303</v>
      </c>
      <c r="B69" s="55" t="e">
        <f>ROUND(B68*B66,2)</f>
        <v>#REF!</v>
      </c>
    </row>
    <row r="70" spans="1:2" x14ac:dyDescent="0.3">
      <c r="A70" s="100" t="s">
        <v>419</v>
      </c>
      <c r="B70" s="53">
        <v>496034</v>
      </c>
    </row>
    <row r="71" spans="1:2" x14ac:dyDescent="0.3">
      <c r="A71" s="287" t="s">
        <v>512</v>
      </c>
      <c r="B71" s="293">
        <f>'Road Use Fee - Interstate'!C59</f>
        <v>0.25</v>
      </c>
    </row>
    <row r="72" spans="1:2" x14ac:dyDescent="0.3">
      <c r="A72" s="39" t="s">
        <v>432</v>
      </c>
      <c r="B72" s="53">
        <f>ROUND(B70*B71,2)</f>
        <v>124008.5</v>
      </c>
    </row>
    <row r="73" spans="1:2" x14ac:dyDescent="0.3">
      <c r="A73" s="289" t="s">
        <v>507</v>
      </c>
      <c r="B73" s="290">
        <f>'Road Use Fee - Interstate'!E11</f>
        <v>0</v>
      </c>
    </row>
    <row r="74" spans="1:2" x14ac:dyDescent="0.3">
      <c r="A74" s="39" t="s">
        <v>430</v>
      </c>
      <c r="B74" s="56">
        <f>ROUND(B72*B66*B73*B67,2)</f>
        <v>0</v>
      </c>
    </row>
    <row r="75" spans="1:2" x14ac:dyDescent="0.3">
      <c r="A75" s="39" t="s">
        <v>431</v>
      </c>
      <c r="B75" s="55" t="e">
        <f>SUM(B69,B74)</f>
        <v>#REF!</v>
      </c>
    </row>
    <row r="76" spans="1:2" ht="15" thickBot="1" x14ac:dyDescent="0.35"/>
    <row r="77" spans="1:2" x14ac:dyDescent="0.3">
      <c r="A77" s="242" t="s">
        <v>99</v>
      </c>
      <c r="B77" s="243"/>
    </row>
    <row r="78" spans="1:2" x14ac:dyDescent="0.3">
      <c r="A78" s="485" t="s">
        <v>83</v>
      </c>
      <c r="B78" s="486"/>
    </row>
    <row r="79" spans="1:2" ht="15" thickBot="1" x14ac:dyDescent="0.35">
      <c r="A79" s="487"/>
      <c r="B79" s="488"/>
    </row>
    <row r="80" spans="1:2" x14ac:dyDescent="0.3">
      <c r="A80" t="s">
        <v>77</v>
      </c>
      <c r="B80" s="197">
        <v>80000</v>
      </c>
    </row>
    <row r="81" spans="1:2" x14ac:dyDescent="0.3">
      <c r="A81" t="s">
        <v>78</v>
      </c>
      <c r="B81" s="13">
        <v>44013</v>
      </c>
    </row>
    <row r="82" spans="1:2" x14ac:dyDescent="0.3">
      <c r="A82" t="s">
        <v>79</v>
      </c>
      <c r="B82" s="13">
        <v>44377</v>
      </c>
    </row>
    <row r="83" spans="1:2" x14ac:dyDescent="0.3">
      <c r="A83" s="100" t="s">
        <v>155</v>
      </c>
      <c r="B83" s="13">
        <v>44105</v>
      </c>
    </row>
    <row r="84" spans="1:2" x14ac:dyDescent="0.3">
      <c r="A84" t="s">
        <v>80</v>
      </c>
      <c r="B84">
        <v>9</v>
      </c>
    </row>
    <row r="85" spans="1:2" x14ac:dyDescent="0.3">
      <c r="A85" t="s">
        <v>96</v>
      </c>
      <c r="B85" s="251">
        <v>0.29404999999999998</v>
      </c>
    </row>
    <row r="86" spans="1:2" x14ac:dyDescent="0.3">
      <c r="A86" t="s">
        <v>523</v>
      </c>
      <c r="B86">
        <f>'Road Use Fee - Interstate'!G18</f>
        <v>0.75</v>
      </c>
    </row>
    <row r="87" spans="1:2" x14ac:dyDescent="0.3">
      <c r="A87" t="s">
        <v>81</v>
      </c>
      <c r="B87" s="53">
        <f>' Truck &amp; Bus Fees'!F98</f>
        <v>600</v>
      </c>
    </row>
    <row r="88" spans="1:2" x14ac:dyDescent="0.3">
      <c r="A88" s="39" t="s">
        <v>297</v>
      </c>
      <c r="B88" s="55">
        <f>ROUND(B87*B85,2)</f>
        <v>176.43</v>
      </c>
    </row>
    <row r="89" spans="1:2" x14ac:dyDescent="0.3">
      <c r="A89" s="100" t="s">
        <v>420</v>
      </c>
      <c r="B89" s="53">
        <v>170200</v>
      </c>
    </row>
    <row r="90" spans="1:2" x14ac:dyDescent="0.3">
      <c r="A90" s="287" t="s">
        <v>398</v>
      </c>
      <c r="B90" s="293">
        <f>'Road Use Fee - Interstate'!C57</f>
        <v>0.5</v>
      </c>
    </row>
    <row r="91" spans="1:2" x14ac:dyDescent="0.3">
      <c r="A91" t="s">
        <v>433</v>
      </c>
      <c r="B91" s="53">
        <f>ROUND(B89*B90,2)</f>
        <v>85100</v>
      </c>
    </row>
    <row r="92" spans="1:2" x14ac:dyDescent="0.3">
      <c r="A92" s="289" t="s">
        <v>505</v>
      </c>
      <c r="B92" s="290">
        <f>'Road Use Fee - Interstate'!E11</f>
        <v>0</v>
      </c>
    </row>
    <row r="93" spans="1:2" x14ac:dyDescent="0.3">
      <c r="A93" s="39" t="s">
        <v>434</v>
      </c>
      <c r="B93" s="56">
        <f>ROUND(B91*B85*B92*B86,2)</f>
        <v>0</v>
      </c>
    </row>
    <row r="94" spans="1:2" x14ac:dyDescent="0.3">
      <c r="A94" s="39" t="s">
        <v>435</v>
      </c>
      <c r="B94" s="55">
        <f>SUM(B88,B93)</f>
        <v>176.43</v>
      </c>
    </row>
    <row r="96" spans="1:2" x14ac:dyDescent="0.3">
      <c r="A96" s="187" t="s">
        <v>150</v>
      </c>
      <c r="B96" s="187"/>
    </row>
    <row r="97" spans="1:5" ht="15" thickBot="1" x14ac:dyDescent="0.35">
      <c r="A97" s="187"/>
      <c r="B97" s="187"/>
    </row>
    <row r="98" spans="1:5" x14ac:dyDescent="0.3">
      <c r="A98" s="242" t="s">
        <v>124</v>
      </c>
      <c r="B98" s="243"/>
    </row>
    <row r="99" spans="1:5" x14ac:dyDescent="0.3">
      <c r="A99" s="485" t="s">
        <v>152</v>
      </c>
      <c r="B99" s="486"/>
    </row>
    <row r="100" spans="1:5" ht="15" thickBot="1" x14ac:dyDescent="0.35">
      <c r="A100" s="487"/>
      <c r="B100" s="488"/>
    </row>
    <row r="101" spans="1:5" x14ac:dyDescent="0.3">
      <c r="A101" t="s">
        <v>153</v>
      </c>
      <c r="B101" s="197">
        <f>38860+(54*150)</f>
        <v>46960</v>
      </c>
    </row>
    <row r="102" spans="1:5" x14ac:dyDescent="0.3">
      <c r="A102" t="s">
        <v>78</v>
      </c>
      <c r="B102" s="13">
        <v>44197</v>
      </c>
    </row>
    <row r="103" spans="1:5" x14ac:dyDescent="0.3">
      <c r="A103" s="100" t="s">
        <v>148</v>
      </c>
      <c r="B103" s="13">
        <v>44378</v>
      </c>
    </row>
    <row r="104" spans="1:5" x14ac:dyDescent="0.3">
      <c r="A104" t="s">
        <v>79</v>
      </c>
      <c r="B104" s="13">
        <v>44561</v>
      </c>
    </row>
    <row r="105" spans="1:5" x14ac:dyDescent="0.3">
      <c r="A105" t="s">
        <v>80</v>
      </c>
      <c r="B105">
        <v>6</v>
      </c>
    </row>
    <row r="106" spans="1:5" x14ac:dyDescent="0.3">
      <c r="A106" t="s">
        <v>96</v>
      </c>
      <c r="B106" s="251">
        <v>0.27439000000000002</v>
      </c>
    </row>
    <row r="107" spans="1:5" x14ac:dyDescent="0.3">
      <c r="A107" t="s">
        <v>523</v>
      </c>
      <c r="B107" s="21">
        <f>'Road Use Fee - Interstate'!G21</f>
        <v>0.5</v>
      </c>
    </row>
    <row r="108" spans="1:5" x14ac:dyDescent="0.3">
      <c r="A108" t="s">
        <v>81</v>
      </c>
      <c r="B108" s="53" t="e">
        <f>#REF!</f>
        <v>#REF!</v>
      </c>
    </row>
    <row r="109" spans="1:5" x14ac:dyDescent="0.3">
      <c r="A109" s="39" t="s">
        <v>436</v>
      </c>
      <c r="B109" s="55" t="e">
        <f>ROUND(B108*B106,2)</f>
        <v>#REF!</v>
      </c>
    </row>
    <row r="110" spans="1:5" x14ac:dyDescent="0.3">
      <c r="A110" s="193" t="s">
        <v>420</v>
      </c>
      <c r="B110" s="55">
        <v>358208</v>
      </c>
    </row>
    <row r="111" spans="1:5" x14ac:dyDescent="0.3">
      <c r="A111" s="287" t="s">
        <v>516</v>
      </c>
      <c r="B111" s="293">
        <f>'Road Use Fee - Interstate'!C60</f>
        <v>0.2</v>
      </c>
    </row>
    <row r="112" spans="1:5" ht="15.75" customHeight="1" x14ac:dyDescent="0.3">
      <c r="A112" t="s">
        <v>437</v>
      </c>
      <c r="B112" s="53">
        <f>ROUND(B110*B111,2)</f>
        <v>71641.600000000006</v>
      </c>
      <c r="D112" s="105"/>
      <c r="E112" s="105"/>
    </row>
    <row r="113" spans="1:5" ht="15" customHeight="1" x14ac:dyDescent="0.3">
      <c r="A113" s="289" t="s">
        <v>508</v>
      </c>
      <c r="B113" s="290">
        <f>'Road Use Fee - Interstate'!E11</f>
        <v>0</v>
      </c>
      <c r="D113" s="105"/>
      <c r="E113" s="105"/>
    </row>
    <row r="114" spans="1:5" x14ac:dyDescent="0.3">
      <c r="A114" s="39" t="s">
        <v>439</v>
      </c>
      <c r="B114" s="56">
        <f>ROUND(B112*B106*B113*B107,2)</f>
        <v>0</v>
      </c>
      <c r="D114" s="105"/>
      <c r="E114" s="105"/>
    </row>
    <row r="115" spans="1:5" x14ac:dyDescent="0.3">
      <c r="A115" s="39" t="s">
        <v>438</v>
      </c>
      <c r="B115" s="55" t="e">
        <f>SUM(B109,B114)</f>
        <v>#REF!</v>
      </c>
      <c r="D115" s="105"/>
      <c r="E115" s="105"/>
    </row>
    <row r="116" spans="1:5" x14ac:dyDescent="0.3">
      <c r="A116"/>
      <c r="B116" s="55"/>
      <c r="D116" s="105"/>
      <c r="E116" s="105"/>
    </row>
    <row r="117" spans="1:5" x14ac:dyDescent="0.3">
      <c r="A117" s="187" t="s">
        <v>150</v>
      </c>
      <c r="B117" s="55"/>
      <c r="D117" s="105"/>
      <c r="E117" s="105"/>
    </row>
    <row r="118" spans="1:5" ht="15" thickBot="1" x14ac:dyDescent="0.35">
      <c r="D118" s="105"/>
      <c r="E118" s="105"/>
    </row>
    <row r="119" spans="1:5" x14ac:dyDescent="0.3">
      <c r="A119" s="242" t="s">
        <v>156</v>
      </c>
      <c r="B119" s="243"/>
      <c r="D119" s="105"/>
      <c r="E119" s="105"/>
    </row>
    <row r="120" spans="1:5" x14ac:dyDescent="0.3">
      <c r="A120" s="483" t="s">
        <v>394</v>
      </c>
      <c r="B120" s="484"/>
      <c r="D120" s="105"/>
      <c r="E120" s="105"/>
    </row>
    <row r="121" spans="1:5" ht="15" thickBot="1" x14ac:dyDescent="0.35">
      <c r="A121" s="458"/>
      <c r="B121" s="459"/>
      <c r="D121" s="105"/>
      <c r="E121" s="105"/>
    </row>
    <row r="122" spans="1:5" ht="15" thickBot="1" x14ac:dyDescent="0.35">
      <c r="A122" s="245" t="s">
        <v>495</v>
      </c>
      <c r="B122" s="60"/>
      <c r="D122" s="105"/>
      <c r="E122" s="105"/>
    </row>
    <row r="123" spans="1:5" x14ac:dyDescent="0.3">
      <c r="A123" s="59" t="s">
        <v>112</v>
      </c>
      <c r="B123" s="61">
        <v>80000</v>
      </c>
      <c r="D123" s="105"/>
      <c r="E123" s="105"/>
    </row>
    <row r="124" spans="1:5" x14ac:dyDescent="0.3">
      <c r="A124" s="59" t="s">
        <v>443</v>
      </c>
      <c r="B124" s="75">
        <v>44075</v>
      </c>
      <c r="D124" s="105"/>
      <c r="E124" s="105"/>
    </row>
    <row r="125" spans="1:5" x14ac:dyDescent="0.3">
      <c r="A125" s="59" t="s">
        <v>114</v>
      </c>
      <c r="B125" s="309">
        <v>44439</v>
      </c>
      <c r="D125" s="105"/>
      <c r="E125" s="105"/>
    </row>
    <row r="126" spans="1:5" x14ac:dyDescent="0.3">
      <c r="A126" s="59" t="s">
        <v>440</v>
      </c>
      <c r="B126" s="64">
        <v>0.23069999999999999</v>
      </c>
      <c r="D126" s="105"/>
      <c r="E126" s="105"/>
    </row>
    <row r="127" spans="1:5" x14ac:dyDescent="0.3">
      <c r="A127" s="59" t="s">
        <v>441</v>
      </c>
      <c r="B127" s="71">
        <f>' Truck &amp; Bus Fees'!H98</f>
        <v>466.66</v>
      </c>
      <c r="D127" s="105"/>
      <c r="E127" s="105"/>
    </row>
    <row r="128" spans="1:5" x14ac:dyDescent="0.3">
      <c r="A128" s="65" t="s">
        <v>442</v>
      </c>
      <c r="B128" s="70">
        <f>ROUND(B127*B126,2)</f>
        <v>107.66</v>
      </c>
      <c r="D128" s="105"/>
      <c r="E128" s="105"/>
    </row>
    <row r="129" spans="1:5" x14ac:dyDescent="0.3">
      <c r="A129" s="225" t="s">
        <v>421</v>
      </c>
      <c r="B129" s="71">
        <v>65000</v>
      </c>
      <c r="D129" s="105"/>
      <c r="E129" s="105"/>
    </row>
    <row r="130" spans="1:5" x14ac:dyDescent="0.3">
      <c r="A130" s="258" t="s">
        <v>517</v>
      </c>
      <c r="B130" s="259" t="e">
        <f>'Road Use Fee - Interstate'!#REF!</f>
        <v>#REF!</v>
      </c>
      <c r="D130" s="105"/>
      <c r="E130" s="105"/>
    </row>
    <row r="131" spans="1:5" x14ac:dyDescent="0.3">
      <c r="A131" s="76" t="s">
        <v>313</v>
      </c>
      <c r="B131" s="71" t="e">
        <f>ROUND(B129*B130,2)</f>
        <v>#REF!</v>
      </c>
      <c r="D131" s="105"/>
      <c r="E131" s="105"/>
    </row>
    <row r="132" spans="1:5" x14ac:dyDescent="0.3">
      <c r="A132" s="77" t="s">
        <v>524</v>
      </c>
      <c r="B132" s="62">
        <f>'Road Use Fee - Interstate'!G20</f>
        <v>0.58333000000000002</v>
      </c>
      <c r="D132" s="105"/>
      <c r="E132" s="105"/>
    </row>
    <row r="133" spans="1:5" x14ac:dyDescent="0.3">
      <c r="A133" s="81" t="s">
        <v>510</v>
      </c>
      <c r="B133" s="310">
        <f>'Road Use Fee - Interstate'!G10</f>
        <v>2.64E-2</v>
      </c>
      <c r="D133" s="105"/>
      <c r="E133" s="105"/>
    </row>
    <row r="134" spans="1:5" ht="16.2" x14ac:dyDescent="0.3">
      <c r="A134" s="78" t="s">
        <v>444</v>
      </c>
      <c r="B134" s="192" t="e">
        <f>ROUND(B131*B126*B133*B132,2)</f>
        <v>#REF!</v>
      </c>
      <c r="D134" s="105"/>
      <c r="E134" s="105"/>
    </row>
    <row r="135" spans="1:5" x14ac:dyDescent="0.3">
      <c r="A135" s="39" t="s">
        <v>225</v>
      </c>
      <c r="B135" s="70" t="e">
        <f>SUM(B128,B134)</f>
        <v>#REF!</v>
      </c>
      <c r="D135" s="105"/>
      <c r="E135" s="105"/>
    </row>
    <row r="136" spans="1:5" ht="15" thickBot="1" x14ac:dyDescent="0.35">
      <c r="A136" s="59"/>
      <c r="B136" s="64"/>
      <c r="D136" s="105"/>
      <c r="E136" s="105"/>
    </row>
    <row r="137" spans="1:5" ht="15" thickBot="1" x14ac:dyDescent="0.35">
      <c r="A137" s="245" t="s">
        <v>92</v>
      </c>
      <c r="B137" s="60"/>
      <c r="D137" s="105"/>
      <c r="E137" s="105"/>
    </row>
    <row r="138" spans="1:5" x14ac:dyDescent="0.3">
      <c r="A138" s="59" t="s">
        <v>77</v>
      </c>
      <c r="B138" s="61">
        <v>80000</v>
      </c>
      <c r="D138" s="105"/>
      <c r="E138" s="105"/>
    </row>
    <row r="139" spans="1:5" x14ac:dyDescent="0.3">
      <c r="A139" s="59" t="s">
        <v>415</v>
      </c>
      <c r="B139" s="75">
        <v>44228</v>
      </c>
      <c r="D139" s="105"/>
      <c r="E139" s="105"/>
    </row>
    <row r="140" spans="1:5" x14ac:dyDescent="0.3">
      <c r="A140" s="59" t="s">
        <v>79</v>
      </c>
      <c r="B140" s="75">
        <v>44439</v>
      </c>
      <c r="D140" s="105"/>
      <c r="E140" s="105"/>
    </row>
    <row r="141" spans="1:5" x14ac:dyDescent="0.3">
      <c r="A141" s="59" t="s">
        <v>80</v>
      </c>
      <c r="B141" s="62">
        <v>7</v>
      </c>
      <c r="D141" s="105"/>
      <c r="E141" s="105"/>
    </row>
    <row r="142" spans="1:5" x14ac:dyDescent="0.3">
      <c r="A142" s="59" t="s">
        <v>96</v>
      </c>
      <c r="B142" s="64">
        <v>0.23069999999999999</v>
      </c>
      <c r="D142" s="105"/>
      <c r="E142" s="105"/>
    </row>
    <row r="143" spans="1:5" x14ac:dyDescent="0.3">
      <c r="A143" s="59" t="s">
        <v>81</v>
      </c>
      <c r="B143" s="71">
        <f>' Truck &amp; Bus Fees'!H98</f>
        <v>466.66</v>
      </c>
      <c r="D143" s="105"/>
      <c r="E143" s="105"/>
    </row>
    <row r="144" spans="1:5" x14ac:dyDescent="0.3">
      <c r="A144" s="65" t="s">
        <v>416</v>
      </c>
      <c r="B144" s="70">
        <f>ROUND(B143*B142,2)</f>
        <v>107.66</v>
      </c>
      <c r="D144" s="105"/>
      <c r="E144" s="105"/>
    </row>
    <row r="145" spans="1:5" x14ac:dyDescent="0.3">
      <c r="A145" s="65" t="s">
        <v>420</v>
      </c>
      <c r="B145" s="71">
        <v>116291</v>
      </c>
      <c r="D145" s="105"/>
      <c r="E145" s="105"/>
    </row>
    <row r="146" spans="1:5" x14ac:dyDescent="0.3">
      <c r="A146" s="318" t="s">
        <v>518</v>
      </c>
      <c r="B146" s="297">
        <f>'Road Use Fee - Interstate'!C58</f>
        <v>0.35</v>
      </c>
      <c r="D146" s="105"/>
      <c r="E146" s="105"/>
    </row>
    <row r="147" spans="1:5" x14ac:dyDescent="0.3">
      <c r="A147" s="77" t="s">
        <v>395</v>
      </c>
      <c r="B147" s="71">
        <f>ROUND(B145*B146,2)</f>
        <v>40701.85</v>
      </c>
      <c r="D147" s="105"/>
      <c r="E147" s="105"/>
    </row>
    <row r="148" spans="1:5" x14ac:dyDescent="0.3">
      <c r="A148" s="77" t="s">
        <v>525</v>
      </c>
      <c r="B148" s="62">
        <f>'Road Use Fee - Interstate'!G20</f>
        <v>0.58333000000000002</v>
      </c>
      <c r="D148" s="105"/>
      <c r="E148" s="105"/>
    </row>
    <row r="149" spans="1:5" ht="15" customHeight="1" x14ac:dyDescent="0.3">
      <c r="A149" s="296" t="s">
        <v>509</v>
      </c>
      <c r="B149" s="290">
        <f>'Road Use Fee - Interstate'!E11</f>
        <v>0</v>
      </c>
      <c r="D149" s="105"/>
      <c r="E149" s="105"/>
    </row>
    <row r="150" spans="1:5" ht="16.2" x14ac:dyDescent="0.3">
      <c r="A150" s="65" t="s">
        <v>445</v>
      </c>
      <c r="B150" s="192">
        <f>ROUND(B147*B142*B149*B148,2)</f>
        <v>0</v>
      </c>
      <c r="D150" s="105"/>
      <c r="E150" s="105"/>
    </row>
    <row r="151" spans="1:5" x14ac:dyDescent="0.3">
      <c r="A151" s="39" t="s">
        <v>447</v>
      </c>
      <c r="B151" s="70">
        <f>SUM(B144,B150)</f>
        <v>107.66</v>
      </c>
      <c r="D151" s="105"/>
      <c r="E151" s="105"/>
    </row>
    <row r="152" spans="1:5" x14ac:dyDescent="0.3">
      <c r="A152" s="59"/>
      <c r="B152" s="64"/>
      <c r="D152" s="105"/>
      <c r="E152" s="105"/>
    </row>
    <row r="153" spans="1:5" x14ac:dyDescent="0.3">
      <c r="A153" s="67" t="s">
        <v>93</v>
      </c>
      <c r="B153" s="72">
        <f>B128</f>
        <v>107.66</v>
      </c>
      <c r="D153" s="105"/>
      <c r="E153" s="105"/>
    </row>
    <row r="154" spans="1:5" x14ac:dyDescent="0.3">
      <c r="A154" s="68" t="s">
        <v>94</v>
      </c>
      <c r="B154" s="73">
        <f>B144</f>
        <v>107.66</v>
      </c>
      <c r="D154" s="105"/>
      <c r="E154" s="105"/>
    </row>
    <row r="155" spans="1:5" x14ac:dyDescent="0.3">
      <c r="A155" s="65" t="s">
        <v>417</v>
      </c>
      <c r="B155" s="70">
        <f>ROUND(B153-B154,2)</f>
        <v>0</v>
      </c>
      <c r="D155" s="105"/>
      <c r="E155" s="105"/>
    </row>
    <row r="156" spans="1:5" x14ac:dyDescent="0.3">
      <c r="A156" s="65"/>
      <c r="B156" s="66"/>
      <c r="D156" s="105"/>
      <c r="E156" s="105"/>
    </row>
    <row r="157" spans="1:5" x14ac:dyDescent="0.3">
      <c r="A157" s="68" t="s">
        <v>102</v>
      </c>
      <c r="B157" s="72" t="e">
        <f>B134</f>
        <v>#REF!</v>
      </c>
      <c r="D157" s="105"/>
      <c r="E157" s="105"/>
    </row>
    <row r="158" spans="1:5" x14ac:dyDescent="0.3">
      <c r="A158" s="68" t="s">
        <v>103</v>
      </c>
      <c r="B158" s="73">
        <f>B150</f>
        <v>0</v>
      </c>
      <c r="D158" s="105"/>
      <c r="E158" s="105"/>
    </row>
    <row r="159" spans="1:5" ht="15" customHeight="1" x14ac:dyDescent="0.3">
      <c r="A159" s="65" t="s">
        <v>446</v>
      </c>
      <c r="B159" s="70" t="e">
        <f>ROUND(B158-B157,2)</f>
        <v>#REF!</v>
      </c>
      <c r="D159" s="105"/>
      <c r="E159" s="105"/>
    </row>
    <row r="160" spans="1:5" x14ac:dyDescent="0.3">
      <c r="A160" s="59"/>
      <c r="B160" s="63"/>
      <c r="D160" s="105"/>
      <c r="E160" s="105"/>
    </row>
    <row r="161" spans="1:5" x14ac:dyDescent="0.3">
      <c r="A161" s="65" t="s">
        <v>95</v>
      </c>
      <c r="B161" s="70">
        <f>B155</f>
        <v>0</v>
      </c>
      <c r="D161" s="189"/>
      <c r="E161" s="70"/>
    </row>
    <row r="162" spans="1:5" x14ac:dyDescent="0.3">
      <c r="A162" s="65" t="s">
        <v>104</v>
      </c>
      <c r="B162" s="74" t="e">
        <f>B159</f>
        <v>#REF!</v>
      </c>
    </row>
    <row r="163" spans="1:5" x14ac:dyDescent="0.3">
      <c r="A163" s="69" t="s">
        <v>530</v>
      </c>
      <c r="B163" s="70" t="e">
        <f>SUM(B161:B162)</f>
        <v>#REF!</v>
      </c>
    </row>
    <row r="164" spans="1:5" x14ac:dyDescent="0.3">
      <c r="A164" s="450" t="s">
        <v>162</v>
      </c>
      <c r="B164" s="70"/>
    </row>
    <row r="165" spans="1:5" x14ac:dyDescent="0.3">
      <c r="A165" s="450"/>
      <c r="B165" s="70"/>
    </row>
    <row r="166" spans="1:5" x14ac:dyDescent="0.3">
      <c r="A166" s="450"/>
      <c r="B166" s="70"/>
    </row>
    <row r="167" spans="1:5" ht="15" thickBot="1" x14ac:dyDescent="0.35">
      <c r="A167" s="189"/>
      <c r="B167" s="70"/>
    </row>
    <row r="168" spans="1:5" x14ac:dyDescent="0.3">
      <c r="A168" s="242" t="s">
        <v>503</v>
      </c>
      <c r="B168" s="243"/>
    </row>
    <row r="169" spans="1:5" x14ac:dyDescent="0.3">
      <c r="A169" s="483" t="s">
        <v>161</v>
      </c>
      <c r="B169" s="484"/>
    </row>
    <row r="170" spans="1:5" ht="15" thickBot="1" x14ac:dyDescent="0.35">
      <c r="A170" s="458"/>
      <c r="B170" s="459"/>
    </row>
    <row r="171" spans="1:5" ht="15" thickBot="1" x14ac:dyDescent="0.35">
      <c r="A171" s="245" t="s">
        <v>89</v>
      </c>
      <c r="B171" s="60"/>
    </row>
    <row r="172" spans="1:5" x14ac:dyDescent="0.3">
      <c r="A172" s="59" t="s">
        <v>157</v>
      </c>
      <c r="B172" s="61">
        <f>37610+(56*150)</f>
        <v>46010</v>
      </c>
    </row>
    <row r="173" spans="1:5" x14ac:dyDescent="0.3">
      <c r="A173" s="59" t="s">
        <v>90</v>
      </c>
      <c r="B173" s="75">
        <v>44044</v>
      </c>
    </row>
    <row r="174" spans="1:5" x14ac:dyDescent="0.3">
      <c r="A174" s="59" t="s">
        <v>79</v>
      </c>
      <c r="B174" s="75">
        <v>44408</v>
      </c>
    </row>
    <row r="175" spans="1:5" x14ac:dyDescent="0.3">
      <c r="A175" s="59" t="s">
        <v>80</v>
      </c>
      <c r="B175" s="62">
        <v>7</v>
      </c>
    </row>
    <row r="176" spans="1:5" x14ac:dyDescent="0.3">
      <c r="A176" s="59" t="s">
        <v>96</v>
      </c>
      <c r="B176" s="64">
        <v>0.27439000000000002</v>
      </c>
    </row>
    <row r="177" spans="1:2" x14ac:dyDescent="0.3">
      <c r="A177" s="59" t="s">
        <v>81</v>
      </c>
      <c r="B177" s="71" t="e">
        <f>#REF!</f>
        <v>#REF!</v>
      </c>
    </row>
    <row r="178" spans="1:2" x14ac:dyDescent="0.3">
      <c r="A178" s="78" t="s">
        <v>254</v>
      </c>
      <c r="B178" s="70" t="e">
        <f>ROUND(B177*B176,2)</f>
        <v>#REF!</v>
      </c>
    </row>
    <row r="179" spans="1:2" x14ac:dyDescent="0.3">
      <c r="A179" s="78" t="s">
        <v>450</v>
      </c>
      <c r="B179" s="70">
        <v>150894</v>
      </c>
    </row>
    <row r="180" spans="1:2" x14ac:dyDescent="0.3">
      <c r="A180" s="258" t="s">
        <v>397</v>
      </c>
      <c r="B180" s="261" t="e">
        <f>'Road Use Fee - Interstate'!#REF!</f>
        <v>#REF!</v>
      </c>
    </row>
    <row r="181" spans="1:2" x14ac:dyDescent="0.3">
      <c r="A181" s="191" t="s">
        <v>318</v>
      </c>
      <c r="B181" s="71" t="e">
        <f>ROUND(B179*B180,2)</f>
        <v>#REF!</v>
      </c>
    </row>
    <row r="182" spans="1:2" x14ac:dyDescent="0.3">
      <c r="A182" s="191" t="s">
        <v>525</v>
      </c>
      <c r="B182" s="62">
        <f>'Road Use Fee - Interstate'!G20</f>
        <v>0.58333000000000002</v>
      </c>
    </row>
    <row r="183" spans="1:2" x14ac:dyDescent="0.3">
      <c r="A183" s="201" t="s">
        <v>396</v>
      </c>
      <c r="B183" s="250">
        <v>2.5999999999999999E-2</v>
      </c>
    </row>
    <row r="184" spans="1:2" ht="16.2" x14ac:dyDescent="0.45">
      <c r="A184" s="190" t="s">
        <v>449</v>
      </c>
      <c r="B184" s="199" t="e">
        <f>ROUND(B181*B176*B183*B182,2)</f>
        <v>#REF!</v>
      </c>
    </row>
    <row r="185" spans="1:2" x14ac:dyDescent="0.3">
      <c r="A185" s="39" t="s">
        <v>451</v>
      </c>
      <c r="B185" s="70" t="e">
        <f>SUM(B178,B184)</f>
        <v>#REF!</v>
      </c>
    </row>
    <row r="186" spans="1:2" ht="16.8" thickBot="1" x14ac:dyDescent="0.5">
      <c r="A186" s="190"/>
      <c r="B186" s="199"/>
    </row>
    <row r="187" spans="1:2" ht="15" thickBot="1" x14ac:dyDescent="0.35">
      <c r="A187" s="246" t="s">
        <v>92</v>
      </c>
      <c r="B187" s="60"/>
    </row>
    <row r="188" spans="1:2" x14ac:dyDescent="0.3">
      <c r="A188" s="59" t="s">
        <v>206</v>
      </c>
      <c r="B188" s="61">
        <f>38860+(56*150)</f>
        <v>47260</v>
      </c>
    </row>
    <row r="189" spans="1:2" x14ac:dyDescent="0.3">
      <c r="A189" s="59" t="s">
        <v>78</v>
      </c>
      <c r="B189" s="75">
        <v>44044</v>
      </c>
    </row>
    <row r="190" spans="1:2" x14ac:dyDescent="0.3">
      <c r="A190" s="59" t="s">
        <v>79</v>
      </c>
      <c r="B190" s="75">
        <v>44408</v>
      </c>
    </row>
    <row r="191" spans="1:2" x14ac:dyDescent="0.3">
      <c r="A191" s="200" t="s">
        <v>159</v>
      </c>
      <c r="B191" s="75">
        <v>44198</v>
      </c>
    </row>
    <row r="192" spans="1:2" ht="15" customHeight="1" x14ac:dyDescent="0.3">
      <c r="A192" s="59" t="s">
        <v>448</v>
      </c>
      <c r="B192" s="62">
        <v>7</v>
      </c>
    </row>
    <row r="193" spans="1:2" x14ac:dyDescent="0.3">
      <c r="A193" s="59" t="s">
        <v>96</v>
      </c>
      <c r="B193" s="64">
        <v>0.27439000000000002</v>
      </c>
    </row>
    <row r="194" spans="1:2" ht="15" customHeight="1" x14ac:dyDescent="0.3">
      <c r="A194" s="59" t="s">
        <v>81</v>
      </c>
      <c r="B194" s="71" t="e">
        <f>#REF!</f>
        <v>#REF!</v>
      </c>
    </row>
    <row r="195" spans="1:2" x14ac:dyDescent="0.3">
      <c r="A195" s="65" t="s">
        <v>261</v>
      </c>
      <c r="B195" s="70" t="e">
        <f>ROUND(B194*B193,2)</f>
        <v>#REF!</v>
      </c>
    </row>
    <row r="196" spans="1:2" x14ac:dyDescent="0.3">
      <c r="A196" s="78" t="s">
        <v>421</v>
      </c>
      <c r="B196" s="70">
        <v>175056</v>
      </c>
    </row>
    <row r="197" spans="1:2" x14ac:dyDescent="0.3">
      <c r="A197" s="294" t="s">
        <v>398</v>
      </c>
      <c r="B197" s="295">
        <f>'Road Use Fee - Interstate'!C57</f>
        <v>0.5</v>
      </c>
    </row>
    <row r="198" spans="1:2" x14ac:dyDescent="0.3">
      <c r="A198" s="77" t="s">
        <v>452</v>
      </c>
      <c r="B198" s="71">
        <f>ROUND(B196*B197,2)</f>
        <v>87528</v>
      </c>
    </row>
    <row r="199" spans="1:2" x14ac:dyDescent="0.3">
      <c r="A199" s="77" t="s">
        <v>525</v>
      </c>
      <c r="B199" s="62">
        <f>'Road Use Fee - Interstate'!G20</f>
        <v>0.58333000000000002</v>
      </c>
    </row>
    <row r="200" spans="1:2" x14ac:dyDescent="0.3">
      <c r="A200" s="296" t="s">
        <v>509</v>
      </c>
      <c r="B200" s="290">
        <v>2.64E-2</v>
      </c>
    </row>
    <row r="201" spans="1:2" ht="16.2" x14ac:dyDescent="0.3">
      <c r="A201" s="65" t="s">
        <v>453</v>
      </c>
      <c r="B201" s="192">
        <f>ROUND(B198*B193*B200*B199,2)</f>
        <v>369.86</v>
      </c>
    </row>
    <row r="202" spans="1:2" x14ac:dyDescent="0.3">
      <c r="A202" s="39" t="s">
        <v>454</v>
      </c>
      <c r="B202" s="70" t="e">
        <f>SUM(B195,B201)</f>
        <v>#REF!</v>
      </c>
    </row>
    <row r="203" spans="1:2" x14ac:dyDescent="0.3">
      <c r="A203" s="59"/>
      <c r="B203" s="64"/>
    </row>
    <row r="204" spans="1:2" x14ac:dyDescent="0.3">
      <c r="A204" s="67" t="s">
        <v>93</v>
      </c>
      <c r="B204" s="72" t="e">
        <f>B178</f>
        <v>#REF!</v>
      </c>
    </row>
    <row r="205" spans="1:2" x14ac:dyDescent="0.3">
      <c r="A205" s="68" t="s">
        <v>94</v>
      </c>
      <c r="B205" s="73" t="e">
        <f>B195</f>
        <v>#REF!</v>
      </c>
    </row>
    <row r="206" spans="1:2" x14ac:dyDescent="0.3">
      <c r="A206" s="65" t="s">
        <v>455</v>
      </c>
      <c r="B206" s="70" t="e">
        <f>ROUND(B205-B204,2)</f>
        <v>#REF!</v>
      </c>
    </row>
    <row r="207" spans="1:2" x14ac:dyDescent="0.3">
      <c r="A207" s="65"/>
      <c r="B207" s="66"/>
    </row>
    <row r="208" spans="1:2" x14ac:dyDescent="0.3">
      <c r="A208" s="68" t="s">
        <v>102</v>
      </c>
      <c r="B208" s="72" t="e">
        <f>B184</f>
        <v>#REF!</v>
      </c>
    </row>
    <row r="209" spans="1:2" x14ac:dyDescent="0.3">
      <c r="A209" s="68" t="s">
        <v>103</v>
      </c>
      <c r="B209" s="73">
        <f>B201</f>
        <v>369.86</v>
      </c>
    </row>
    <row r="210" spans="1:2" ht="15" customHeight="1" x14ac:dyDescent="0.3">
      <c r="A210" s="65" t="s">
        <v>456</v>
      </c>
      <c r="B210" s="70" t="e">
        <f>ROUND(B209-B208,2)</f>
        <v>#REF!</v>
      </c>
    </row>
    <row r="211" spans="1:2" x14ac:dyDescent="0.3">
      <c r="A211" s="59"/>
      <c r="B211" s="63"/>
    </row>
    <row r="212" spans="1:2" x14ac:dyDescent="0.3">
      <c r="A212" s="68" t="s">
        <v>95</v>
      </c>
      <c r="B212" s="72" t="e">
        <f>B206</f>
        <v>#REF!</v>
      </c>
    </row>
    <row r="213" spans="1:2" x14ac:dyDescent="0.3">
      <c r="A213" s="68" t="s">
        <v>104</v>
      </c>
      <c r="B213" s="73" t="e">
        <f>B210</f>
        <v>#REF!</v>
      </c>
    </row>
    <row r="214" spans="1:2" x14ac:dyDescent="0.3">
      <c r="A214" s="69" t="s">
        <v>457</v>
      </c>
      <c r="B214" s="70" t="e">
        <f>SUM(B213,B212)</f>
        <v>#REF!</v>
      </c>
    </row>
    <row r="215" spans="1:2" x14ac:dyDescent="0.3">
      <c r="A215" s="452" t="s">
        <v>167</v>
      </c>
      <c r="B215" s="188"/>
    </row>
    <row r="216" spans="1:2" x14ac:dyDescent="0.3">
      <c r="A216" s="452"/>
      <c r="B216" s="70"/>
    </row>
    <row r="217" spans="1:2" x14ac:dyDescent="0.3">
      <c r="A217" s="452"/>
      <c r="B217" s="70"/>
    </row>
    <row r="218" spans="1:2" ht="15" thickBot="1" x14ac:dyDescent="0.35">
      <c r="A218" s="69"/>
      <c r="B218" s="70"/>
    </row>
    <row r="219" spans="1:2" x14ac:dyDescent="0.3">
      <c r="A219" s="242" t="s">
        <v>504</v>
      </c>
      <c r="B219" s="243"/>
    </row>
    <row r="220" spans="1:2" x14ac:dyDescent="0.3">
      <c r="A220" s="483" t="s">
        <v>345</v>
      </c>
      <c r="B220" s="484"/>
    </row>
    <row r="221" spans="1:2" ht="15" thickBot="1" x14ac:dyDescent="0.35">
      <c r="A221" s="458"/>
      <c r="B221" s="459"/>
    </row>
    <row r="222" spans="1:2" ht="15" thickBot="1" x14ac:dyDescent="0.35">
      <c r="A222" s="245" t="s">
        <v>89</v>
      </c>
      <c r="B222" s="60"/>
    </row>
    <row r="223" spans="1:2" x14ac:dyDescent="0.3">
      <c r="A223" s="59" t="s">
        <v>77</v>
      </c>
      <c r="B223" s="61">
        <v>26000</v>
      </c>
    </row>
    <row r="224" spans="1:2" x14ac:dyDescent="0.3">
      <c r="A224" s="59" t="s">
        <v>90</v>
      </c>
      <c r="B224" s="75">
        <v>43922</v>
      </c>
    </row>
    <row r="225" spans="1:2" x14ac:dyDescent="0.3">
      <c r="A225" s="59" t="s">
        <v>79</v>
      </c>
      <c r="B225" s="75">
        <v>44286</v>
      </c>
    </row>
    <row r="226" spans="1:2" x14ac:dyDescent="0.3">
      <c r="A226" s="59" t="s">
        <v>96</v>
      </c>
      <c r="B226" s="64">
        <v>0.51321000000000006</v>
      </c>
    </row>
    <row r="227" spans="1:2" x14ac:dyDescent="0.3">
      <c r="A227" s="59" t="s">
        <v>81</v>
      </c>
      <c r="B227" s="311">
        <f>' Truck &amp; Bus Fees'!M33</f>
        <v>32.67</v>
      </c>
    </row>
    <row r="228" spans="1:2" x14ac:dyDescent="0.3">
      <c r="A228" s="78" t="s">
        <v>264</v>
      </c>
      <c r="B228" s="70">
        <f>ROUND(B227*B226,2)</f>
        <v>16.77</v>
      </c>
    </row>
    <row r="229" spans="1:2" ht="15" customHeight="1" x14ac:dyDescent="0.3">
      <c r="A229" s="455" t="s">
        <v>347</v>
      </c>
      <c r="B229" s="64"/>
    </row>
    <row r="230" spans="1:2" ht="15" thickBot="1" x14ac:dyDescent="0.35">
      <c r="A230" s="455" t="s">
        <v>92</v>
      </c>
      <c r="B230" s="60"/>
    </row>
    <row r="231" spans="1:2" ht="15" thickBot="1" x14ac:dyDescent="0.35">
      <c r="A231" s="226" t="s">
        <v>92</v>
      </c>
      <c r="B231" s="60"/>
    </row>
    <row r="232" spans="1:2" x14ac:dyDescent="0.3">
      <c r="A232" s="59" t="s">
        <v>77</v>
      </c>
      <c r="B232" s="61">
        <v>50000</v>
      </c>
    </row>
    <row r="233" spans="1:2" x14ac:dyDescent="0.3">
      <c r="A233" s="59" t="s">
        <v>78</v>
      </c>
      <c r="B233" s="75">
        <v>43922</v>
      </c>
    </row>
    <row r="234" spans="1:2" x14ac:dyDescent="0.3">
      <c r="A234" s="59" t="s">
        <v>79</v>
      </c>
      <c r="B234" s="75">
        <v>44286</v>
      </c>
    </row>
    <row r="235" spans="1:2" x14ac:dyDescent="0.3">
      <c r="A235" s="59" t="s">
        <v>91</v>
      </c>
      <c r="B235" s="75">
        <v>44230</v>
      </c>
    </row>
    <row r="236" spans="1:2" x14ac:dyDescent="0.3">
      <c r="A236" s="59" t="s">
        <v>80</v>
      </c>
      <c r="B236" s="62">
        <v>2</v>
      </c>
    </row>
    <row r="237" spans="1:2" x14ac:dyDescent="0.3">
      <c r="A237" s="59" t="s">
        <v>96</v>
      </c>
      <c r="B237" s="64">
        <v>0.51321000000000006</v>
      </c>
    </row>
    <row r="238" spans="1:2" x14ac:dyDescent="0.3">
      <c r="A238" s="59" t="s">
        <v>81</v>
      </c>
      <c r="B238" s="71">
        <f>' Truck &amp; Bus Fees'!M63</f>
        <v>64.16</v>
      </c>
    </row>
    <row r="239" spans="1:2" x14ac:dyDescent="0.3">
      <c r="A239" s="65" t="s">
        <v>458</v>
      </c>
      <c r="B239" s="70">
        <f>ROUND(B238*B237,2)</f>
        <v>32.93</v>
      </c>
    </row>
    <row r="240" spans="1:2" x14ac:dyDescent="0.3">
      <c r="A240" s="78" t="s">
        <v>422</v>
      </c>
      <c r="B240" s="70">
        <v>85500</v>
      </c>
    </row>
    <row r="241" spans="1:2" ht="15" customHeight="1" x14ac:dyDescent="0.3">
      <c r="A241" s="294" t="s">
        <v>399</v>
      </c>
      <c r="B241" s="297">
        <f>'Road Use Fee - Interstate'!C56</f>
        <v>0.65</v>
      </c>
    </row>
    <row r="242" spans="1:2" x14ac:dyDescent="0.3">
      <c r="A242" t="s">
        <v>459</v>
      </c>
      <c r="B242" s="53">
        <f>ROUND(B240*B241,2)</f>
        <v>55575</v>
      </c>
    </row>
    <row r="243" spans="1:2" ht="15" customHeight="1" x14ac:dyDescent="0.3">
      <c r="A243" s="77" t="s">
        <v>525</v>
      </c>
      <c r="B243" s="312">
        <f>'Road Use Fee - Interstate'!G25</f>
        <v>0.16667000000000001</v>
      </c>
    </row>
    <row r="244" spans="1:2" x14ac:dyDescent="0.3">
      <c r="A244" s="296" t="s">
        <v>509</v>
      </c>
      <c r="B244" s="290">
        <v>2.64E-2</v>
      </c>
    </row>
    <row r="245" spans="1:2" x14ac:dyDescent="0.3">
      <c r="A245" s="65" t="s">
        <v>460</v>
      </c>
      <c r="B245" s="70">
        <f>ROUND(B242*B237*B244*B243,2)</f>
        <v>125.5</v>
      </c>
    </row>
    <row r="246" spans="1:2" ht="15" customHeight="1" x14ac:dyDescent="0.3">
      <c r="A246" s="207" t="s">
        <v>461</v>
      </c>
      <c r="B246" s="192">
        <f>SUM(B239,B245)</f>
        <v>158.43</v>
      </c>
    </row>
    <row r="247" spans="1:2" x14ac:dyDescent="0.3">
      <c r="A247" s="59"/>
      <c r="B247" s="64"/>
    </row>
    <row r="248" spans="1:2" x14ac:dyDescent="0.3">
      <c r="A248" s="67" t="s">
        <v>93</v>
      </c>
      <c r="B248" s="72">
        <f>B228</f>
        <v>16.77</v>
      </c>
    </row>
    <row r="249" spans="1:2" x14ac:dyDescent="0.3">
      <c r="A249" s="68" t="s">
        <v>94</v>
      </c>
      <c r="B249" s="73">
        <f>B239</f>
        <v>32.93</v>
      </c>
    </row>
    <row r="250" spans="1:2" x14ac:dyDescent="0.3">
      <c r="A250" s="65" t="s">
        <v>462</v>
      </c>
      <c r="B250" s="70">
        <f>ROUND(B249-B248,2)</f>
        <v>16.16</v>
      </c>
    </row>
    <row r="251" spans="1:2" x14ac:dyDescent="0.3">
      <c r="A251" s="65"/>
      <c r="B251" s="66"/>
    </row>
    <row r="252" spans="1:2" x14ac:dyDescent="0.3">
      <c r="A252" s="68" t="s">
        <v>102</v>
      </c>
      <c r="B252" s="72">
        <v>0</v>
      </c>
    </row>
    <row r="253" spans="1:2" x14ac:dyDescent="0.3">
      <c r="A253" s="68" t="s">
        <v>103</v>
      </c>
      <c r="B253" s="73">
        <f>B245</f>
        <v>125.5</v>
      </c>
    </row>
    <row r="254" spans="1:2" x14ac:dyDescent="0.3">
      <c r="A254" s="65" t="s">
        <v>463</v>
      </c>
      <c r="B254" s="70">
        <f>ROUND(B245-B252,2)</f>
        <v>125.5</v>
      </c>
    </row>
    <row r="255" spans="1:2" ht="15" customHeight="1" x14ac:dyDescent="0.3">
      <c r="A255" s="59"/>
      <c r="B255" s="63"/>
    </row>
    <row r="256" spans="1:2" ht="15" customHeight="1" x14ac:dyDescent="0.3">
      <c r="A256" s="68" t="s">
        <v>95</v>
      </c>
      <c r="B256" s="72">
        <f>B250</f>
        <v>16.16</v>
      </c>
    </row>
    <row r="257" spans="1:2" x14ac:dyDescent="0.3">
      <c r="A257" s="68" t="s">
        <v>104</v>
      </c>
      <c r="B257" s="73">
        <f>B254</f>
        <v>125.5</v>
      </c>
    </row>
    <row r="258" spans="1:2" x14ac:dyDescent="0.3">
      <c r="A258" s="69" t="s">
        <v>528</v>
      </c>
      <c r="B258" s="70">
        <f>SUM(B256:B257)</f>
        <v>141.66</v>
      </c>
    </row>
    <row r="259" spans="1:2" x14ac:dyDescent="0.3">
      <c r="A259" s="452" t="s">
        <v>163</v>
      </c>
      <c r="B259" s="188"/>
    </row>
    <row r="260" spans="1:2" x14ac:dyDescent="0.3">
      <c r="A260" s="452"/>
      <c r="B260" s="70"/>
    </row>
    <row r="261" spans="1:2" x14ac:dyDescent="0.3">
      <c r="A261" s="452"/>
      <c r="B261" s="70"/>
    </row>
    <row r="262" spans="1:2" x14ac:dyDescent="0.3">
      <c r="A262" s="450" t="s">
        <v>168</v>
      </c>
      <c r="B262" s="70"/>
    </row>
    <row r="263" spans="1:2" x14ac:dyDescent="0.3">
      <c r="A263" s="450"/>
      <c r="B263" s="70"/>
    </row>
    <row r="264" spans="1:2" ht="15" thickBot="1" x14ac:dyDescent="0.35">
      <c r="A264" s="217"/>
    </row>
    <row r="265" spans="1:2" x14ac:dyDescent="0.3">
      <c r="A265" s="490" t="s">
        <v>120</v>
      </c>
      <c r="B265" s="491"/>
    </row>
    <row r="266" spans="1:2" x14ac:dyDescent="0.3">
      <c r="A266" s="483" t="s">
        <v>326</v>
      </c>
      <c r="B266" s="484"/>
    </row>
    <row r="267" spans="1:2" ht="15" thickBot="1" x14ac:dyDescent="0.35">
      <c r="A267" s="458"/>
      <c r="B267" s="459"/>
    </row>
    <row r="268" spans="1:2" ht="15" thickBot="1" x14ac:dyDescent="0.35">
      <c r="A268" s="244" t="s">
        <v>119</v>
      </c>
      <c r="B268" s="43"/>
    </row>
    <row r="269" spans="1:2" x14ac:dyDescent="0.3">
      <c r="A269" s="100" t="s">
        <v>112</v>
      </c>
      <c r="B269" s="98">
        <v>26000</v>
      </c>
    </row>
    <row r="270" spans="1:2" x14ac:dyDescent="0.3">
      <c r="A270" s="100" t="s">
        <v>113</v>
      </c>
      <c r="B270" s="54">
        <v>43922</v>
      </c>
    </row>
    <row r="271" spans="1:2" x14ac:dyDescent="0.3">
      <c r="A271" s="100" t="s">
        <v>114</v>
      </c>
      <c r="B271" s="54">
        <v>44286</v>
      </c>
    </row>
    <row r="272" spans="1:2" x14ac:dyDescent="0.3">
      <c r="A272" s="100" t="s">
        <v>115</v>
      </c>
      <c r="B272" s="45">
        <v>2</v>
      </c>
    </row>
    <row r="273" spans="1:2" x14ac:dyDescent="0.3">
      <c r="A273" s="100" t="s">
        <v>116</v>
      </c>
      <c r="B273" s="46">
        <v>0.51321000000000006</v>
      </c>
    </row>
    <row r="274" spans="1:2" x14ac:dyDescent="0.3">
      <c r="A274" s="100" t="s">
        <v>117</v>
      </c>
      <c r="B274" s="313">
        <f>' Truck &amp; Bus Fees'!M33</f>
        <v>32.67</v>
      </c>
    </row>
    <row r="275" spans="1:2" x14ac:dyDescent="0.3">
      <c r="A275" s="43" t="s">
        <v>464</v>
      </c>
      <c r="B275" s="96">
        <f>SUM(B274*B273)</f>
        <v>16.766570700000003</v>
      </c>
    </row>
    <row r="276" spans="1:2" x14ac:dyDescent="0.3">
      <c r="A276" s="455" t="s">
        <v>149</v>
      </c>
      <c r="B276" s="96"/>
    </row>
    <row r="277" spans="1:2" ht="15" thickBot="1" x14ac:dyDescent="0.35">
      <c r="A277" s="455" t="s">
        <v>92</v>
      </c>
      <c r="B277" s="96"/>
    </row>
    <row r="278" spans="1:2" ht="15" thickBot="1" x14ac:dyDescent="0.35">
      <c r="A278" s="226" t="s">
        <v>118</v>
      </c>
      <c r="B278" s="43"/>
    </row>
    <row r="279" spans="1:2" x14ac:dyDescent="0.3">
      <c r="A279" t="s">
        <v>77</v>
      </c>
      <c r="B279" s="99">
        <v>40000</v>
      </c>
    </row>
    <row r="280" spans="1:2" x14ac:dyDescent="0.3">
      <c r="A280" t="s">
        <v>78</v>
      </c>
      <c r="B280" s="54">
        <v>43922</v>
      </c>
    </row>
    <row r="281" spans="1:2" x14ac:dyDescent="0.3">
      <c r="A281" t="s">
        <v>79</v>
      </c>
      <c r="B281" s="54">
        <v>44286</v>
      </c>
    </row>
    <row r="282" spans="1:2" x14ac:dyDescent="0.3">
      <c r="A282" s="100" t="s">
        <v>148</v>
      </c>
      <c r="B282" s="54">
        <v>43884</v>
      </c>
    </row>
    <row r="283" spans="1:2" x14ac:dyDescent="0.3">
      <c r="A283" t="s">
        <v>80</v>
      </c>
      <c r="B283" s="45">
        <v>2</v>
      </c>
    </row>
    <row r="284" spans="1:2" x14ac:dyDescent="0.3">
      <c r="A284" t="s">
        <v>96</v>
      </c>
      <c r="B284" s="46">
        <v>0.51321000000000006</v>
      </c>
    </row>
    <row r="285" spans="1:2" ht="15" customHeight="1" x14ac:dyDescent="0.3">
      <c r="A285" t="s">
        <v>523</v>
      </c>
      <c r="B285" s="45">
        <f>'Road Use Fee - Interstate'!G25</f>
        <v>0.16667000000000001</v>
      </c>
    </row>
    <row r="286" spans="1:2" x14ac:dyDescent="0.3">
      <c r="A286" t="s">
        <v>81</v>
      </c>
      <c r="B286" s="47">
        <f>' Truck &amp; Bus Fees'!M50</f>
        <v>50.33</v>
      </c>
    </row>
    <row r="287" spans="1:2" ht="15" customHeight="1" x14ac:dyDescent="0.3">
      <c r="A287" s="39" t="s">
        <v>465</v>
      </c>
      <c r="B287" s="50">
        <f>ROUND(B286*B284,2)</f>
        <v>25.83</v>
      </c>
    </row>
    <row r="288" spans="1:2" ht="15" customHeight="1" x14ac:dyDescent="0.3">
      <c r="A288" s="100" t="s">
        <v>420</v>
      </c>
      <c r="B288" s="47">
        <v>41943</v>
      </c>
    </row>
    <row r="289" spans="1:2" x14ac:dyDescent="0.3">
      <c r="A289" s="294" t="s">
        <v>400</v>
      </c>
      <c r="B289" s="298">
        <f>'Road Use Fee - Interstate'!C61</f>
        <v>0.15</v>
      </c>
    </row>
    <row r="290" spans="1:2" x14ac:dyDescent="0.3">
      <c r="A290" t="s">
        <v>466</v>
      </c>
      <c r="B290" s="49">
        <f>ROUND(B288*B289,2)</f>
        <v>6291.45</v>
      </c>
    </row>
    <row r="291" spans="1:2" x14ac:dyDescent="0.3">
      <c r="A291" s="299" t="s">
        <v>508</v>
      </c>
      <c r="B291" s="290">
        <v>2.64E-2</v>
      </c>
    </row>
    <row r="292" spans="1:2" x14ac:dyDescent="0.3">
      <c r="A292" s="39" t="s">
        <v>469</v>
      </c>
      <c r="B292" s="51">
        <f>ROUND(B290*B284*B291*B285,2)</f>
        <v>14.21</v>
      </c>
    </row>
    <row r="293" spans="1:2" x14ac:dyDescent="0.3">
      <c r="A293" s="39"/>
      <c r="B293" s="51"/>
    </row>
    <row r="294" spans="1:2" x14ac:dyDescent="0.3">
      <c r="A294" s="67" t="s">
        <v>93</v>
      </c>
      <c r="B294" s="101">
        <f>B275</f>
        <v>16.766570700000003</v>
      </c>
    </row>
    <row r="295" spans="1:2" x14ac:dyDescent="0.3">
      <c r="A295" s="68" t="s">
        <v>123</v>
      </c>
      <c r="B295" s="102">
        <f>B287</f>
        <v>25.83</v>
      </c>
    </row>
    <row r="296" spans="1:2" x14ac:dyDescent="0.3">
      <c r="A296" s="65" t="s">
        <v>467</v>
      </c>
      <c r="B296" s="51">
        <f>SUM(B295-B294)</f>
        <v>9.0634292999999957</v>
      </c>
    </row>
    <row r="297" spans="1:2" ht="15" customHeight="1" x14ac:dyDescent="0.3">
      <c r="A297"/>
      <c r="B297" s="51"/>
    </row>
    <row r="298" spans="1:2" x14ac:dyDescent="0.3">
      <c r="A298" s="68" t="s">
        <v>102</v>
      </c>
      <c r="B298" s="72">
        <v>0</v>
      </c>
    </row>
    <row r="299" spans="1:2" x14ac:dyDescent="0.3">
      <c r="A299" s="68" t="s">
        <v>103</v>
      </c>
      <c r="B299" s="73">
        <f>B292</f>
        <v>14.21</v>
      </c>
    </row>
    <row r="300" spans="1:2" x14ac:dyDescent="0.3">
      <c r="A300" s="65" t="s">
        <v>468</v>
      </c>
      <c r="B300" s="70">
        <f>ROUND(B299-B298,2)</f>
        <v>14.21</v>
      </c>
    </row>
    <row r="301" spans="1:2" ht="15" customHeight="1" x14ac:dyDescent="0.3">
      <c r="A301" s="65"/>
      <c r="B301" s="70"/>
    </row>
    <row r="302" spans="1:2" x14ac:dyDescent="0.3">
      <c r="A302" s="229" t="s">
        <v>94</v>
      </c>
      <c r="B302" s="70">
        <f>B296</f>
        <v>9.0634292999999957</v>
      </c>
    </row>
    <row r="303" spans="1:2" x14ac:dyDescent="0.3">
      <c r="A303" s="229" t="s">
        <v>103</v>
      </c>
      <c r="B303" s="51">
        <f>B300</f>
        <v>14.21</v>
      </c>
    </row>
    <row r="304" spans="1:2" x14ac:dyDescent="0.3">
      <c r="A304" s="43" t="s">
        <v>529</v>
      </c>
      <c r="B304" s="48">
        <f>SUM(B303,B302)</f>
        <v>23.273429299999997</v>
      </c>
    </row>
    <row r="305" spans="1:2" x14ac:dyDescent="0.3">
      <c r="A305" s="454" t="s">
        <v>164</v>
      </c>
    </row>
    <row r="306" spans="1:2" x14ac:dyDescent="0.3">
      <c r="A306" s="454"/>
      <c r="B306" s="105"/>
    </row>
    <row r="307" spans="1:2" x14ac:dyDescent="0.3">
      <c r="A307" s="454"/>
      <c r="B307" s="106"/>
    </row>
    <row r="308" spans="1:2" x14ac:dyDescent="0.3">
      <c r="A308" s="450" t="s">
        <v>201</v>
      </c>
      <c r="B308" s="98"/>
    </row>
    <row r="309" spans="1:2" x14ac:dyDescent="0.3">
      <c r="A309" s="450"/>
      <c r="B309" s="54"/>
    </row>
    <row r="310" spans="1:2" ht="15" thickBot="1" x14ac:dyDescent="0.35">
      <c r="A310" s="100"/>
      <c r="B310" s="54"/>
    </row>
    <row r="311" spans="1:2" x14ac:dyDescent="0.3">
      <c r="A311" s="518" t="s">
        <v>143</v>
      </c>
      <c r="B311" s="519"/>
    </row>
    <row r="312" spans="1:2" x14ac:dyDescent="0.3">
      <c r="A312" s="483" t="s">
        <v>330</v>
      </c>
      <c r="B312" s="484"/>
    </row>
    <row r="313" spans="1:2" ht="15" thickBot="1" x14ac:dyDescent="0.35">
      <c r="A313" s="458"/>
      <c r="B313" s="459"/>
    </row>
    <row r="314" spans="1:2" ht="15" thickBot="1" x14ac:dyDescent="0.35">
      <c r="A314" s="244" t="s">
        <v>119</v>
      </c>
      <c r="B314" s="43"/>
    </row>
    <row r="315" spans="1:2" x14ac:dyDescent="0.3">
      <c r="A315" s="100" t="s">
        <v>112</v>
      </c>
      <c r="B315" s="98">
        <v>55000</v>
      </c>
    </row>
    <row r="316" spans="1:2" x14ac:dyDescent="0.3">
      <c r="A316" s="100" t="s">
        <v>113</v>
      </c>
      <c r="B316" s="54">
        <v>43922</v>
      </c>
    </row>
    <row r="317" spans="1:2" x14ac:dyDescent="0.3">
      <c r="A317" s="100" t="s">
        <v>114</v>
      </c>
      <c r="B317" s="54">
        <v>44286</v>
      </c>
    </row>
    <row r="318" spans="1:2" x14ac:dyDescent="0.3">
      <c r="A318" s="100" t="s">
        <v>115</v>
      </c>
      <c r="B318" s="45">
        <v>3</v>
      </c>
    </row>
    <row r="319" spans="1:2" x14ac:dyDescent="0.3">
      <c r="A319" s="100" t="s">
        <v>116</v>
      </c>
      <c r="B319" s="46">
        <v>0.45411000000000001</v>
      </c>
    </row>
    <row r="320" spans="1:2" x14ac:dyDescent="0.3">
      <c r="A320" s="100" t="s">
        <v>526</v>
      </c>
      <c r="B320" s="45">
        <f>'Road Use Fee - Interstate'!G24</f>
        <v>0.25</v>
      </c>
    </row>
    <row r="321" spans="1:2" x14ac:dyDescent="0.3">
      <c r="A321" s="100" t="s">
        <v>117</v>
      </c>
      <c r="B321" s="97">
        <f>' Truck &amp; Bus Fees'!L68</f>
        <v>103.75</v>
      </c>
    </row>
    <row r="322" spans="1:2" x14ac:dyDescent="0.3">
      <c r="A322" s="190" t="s">
        <v>470</v>
      </c>
      <c r="B322" s="96">
        <f>SUM(B321*B319)</f>
        <v>47.113912499999998</v>
      </c>
    </row>
    <row r="323" spans="1:2" x14ac:dyDescent="0.3">
      <c r="A323" s="191" t="s">
        <v>450</v>
      </c>
      <c r="B323" s="97">
        <v>32000</v>
      </c>
    </row>
    <row r="324" spans="1:2" x14ac:dyDescent="0.3">
      <c r="A324" s="258" t="s">
        <v>401</v>
      </c>
      <c r="B324" s="264" t="e">
        <f>'Road Use Fee - Interstate'!#REF!</f>
        <v>#REF!</v>
      </c>
    </row>
    <row r="325" spans="1:2" x14ac:dyDescent="0.3">
      <c r="A325" s="190" t="s">
        <v>332</v>
      </c>
      <c r="B325" s="241" t="e">
        <f>ROUND(B323*B324,2)</f>
        <v>#REF!</v>
      </c>
    </row>
    <row r="326" spans="1:2" x14ac:dyDescent="0.3">
      <c r="A326" s="196" t="s">
        <v>481</v>
      </c>
      <c r="B326" s="250">
        <v>2.5999999999999999E-2</v>
      </c>
    </row>
    <row r="327" spans="1:2" ht="16.2" x14ac:dyDescent="0.3">
      <c r="A327" s="69" t="s">
        <v>471</v>
      </c>
      <c r="B327" s="192" t="e">
        <f>ROUND(B325*B319*B326*B320,2)</f>
        <v>#REF!</v>
      </c>
    </row>
    <row r="328" spans="1:2" ht="15" thickBot="1" x14ac:dyDescent="0.35">
      <c r="A328" s="59"/>
      <c r="B328" s="62"/>
    </row>
    <row r="329" spans="1:2" ht="15" thickBot="1" x14ac:dyDescent="0.35">
      <c r="A329" s="226" t="s">
        <v>118</v>
      </c>
      <c r="B329" s="43"/>
    </row>
    <row r="330" spans="1:2" x14ac:dyDescent="0.3">
      <c r="A330" t="s">
        <v>77</v>
      </c>
      <c r="B330" s="99">
        <v>80000</v>
      </c>
    </row>
    <row r="331" spans="1:2" x14ac:dyDescent="0.3">
      <c r="A331" t="s">
        <v>78</v>
      </c>
      <c r="B331" s="54">
        <v>43922</v>
      </c>
    </row>
    <row r="332" spans="1:2" x14ac:dyDescent="0.3">
      <c r="A332" t="s">
        <v>79</v>
      </c>
      <c r="B332" s="54">
        <v>44286</v>
      </c>
    </row>
    <row r="333" spans="1:2" x14ac:dyDescent="0.3">
      <c r="A333" s="100" t="s">
        <v>144</v>
      </c>
      <c r="B333" s="54">
        <v>44219</v>
      </c>
    </row>
    <row r="334" spans="1:2" x14ac:dyDescent="0.3">
      <c r="A334" t="s">
        <v>80</v>
      </c>
      <c r="B334" s="45">
        <v>3</v>
      </c>
    </row>
    <row r="335" spans="1:2" x14ac:dyDescent="0.3">
      <c r="A335" t="s">
        <v>96</v>
      </c>
      <c r="B335" s="46">
        <v>0.45411000000000001</v>
      </c>
    </row>
    <row r="336" spans="1:2" x14ac:dyDescent="0.3">
      <c r="A336" t="s">
        <v>523</v>
      </c>
      <c r="B336" s="45">
        <f>'Road Use Fee - Interstate'!G24</f>
        <v>0.25</v>
      </c>
    </row>
    <row r="337" spans="1:2" ht="15" customHeight="1" x14ac:dyDescent="0.3">
      <c r="A337" t="s">
        <v>81</v>
      </c>
      <c r="B337" s="47">
        <f>' Truck &amp; Bus Fees'!L98</f>
        <v>200</v>
      </c>
    </row>
    <row r="338" spans="1:2" x14ac:dyDescent="0.3">
      <c r="A338" s="227" t="s">
        <v>472</v>
      </c>
      <c r="B338" s="50">
        <f>ROUND(B337*B335,2)</f>
        <v>90.82</v>
      </c>
    </row>
    <row r="339" spans="1:2" x14ac:dyDescent="0.3">
      <c r="A339" s="231" t="s">
        <v>422</v>
      </c>
      <c r="B339" s="240">
        <v>32000</v>
      </c>
    </row>
    <row r="340" spans="1:2" x14ac:dyDescent="0.3">
      <c r="A340" s="294" t="s">
        <v>473</v>
      </c>
      <c r="B340" s="323">
        <f>'Road Use Fee - Interstate'!C62</f>
        <v>0.1</v>
      </c>
    </row>
    <row r="341" spans="1:2" x14ac:dyDescent="0.3">
      <c r="A341" s="39" t="s">
        <v>521</v>
      </c>
      <c r="B341" s="241">
        <f>ROUND(B339*B340,2)</f>
        <v>3200</v>
      </c>
    </row>
    <row r="342" spans="1:2" x14ac:dyDescent="0.3">
      <c r="A342" s="299" t="s">
        <v>507</v>
      </c>
      <c r="B342" s="290">
        <v>2.64E-2</v>
      </c>
    </row>
    <row r="343" spans="1:2" x14ac:dyDescent="0.3">
      <c r="A343" s="193" t="s">
        <v>474</v>
      </c>
      <c r="B343" s="51">
        <f>ROUND(B341*B335*B342*B336,2)</f>
        <v>9.59</v>
      </c>
    </row>
    <row r="344" spans="1:2" x14ac:dyDescent="0.3">
      <c r="A344" s="39"/>
      <c r="B344" s="51"/>
    </row>
    <row r="345" spans="1:2" x14ac:dyDescent="0.3">
      <c r="A345" s="67" t="s">
        <v>93</v>
      </c>
      <c r="B345" s="101">
        <f>B322</f>
        <v>47.113912499999998</v>
      </c>
    </row>
    <row r="346" spans="1:2" x14ac:dyDescent="0.3">
      <c r="A346" s="68" t="s">
        <v>123</v>
      </c>
      <c r="B346" s="102">
        <f>B338</f>
        <v>90.82</v>
      </c>
    </row>
    <row r="347" spans="1:2" x14ac:dyDescent="0.3">
      <c r="A347" s="65" t="s">
        <v>475</v>
      </c>
      <c r="B347" s="51">
        <f>SUM(B346-B345)</f>
        <v>43.706087499999995</v>
      </c>
    </row>
    <row r="348" spans="1:2" x14ac:dyDescent="0.3">
      <c r="A348"/>
      <c r="B348" s="51"/>
    </row>
    <row r="349" spans="1:2" x14ac:dyDescent="0.3">
      <c r="A349" s="68" t="s">
        <v>102</v>
      </c>
      <c r="B349" s="72" t="e">
        <f>B327</f>
        <v>#REF!</v>
      </c>
    </row>
    <row r="350" spans="1:2" x14ac:dyDescent="0.3">
      <c r="A350" s="68" t="s">
        <v>103</v>
      </c>
      <c r="B350" s="72">
        <f>B343</f>
        <v>9.59</v>
      </c>
    </row>
    <row r="351" spans="1:2" ht="16.2" x14ac:dyDescent="0.3">
      <c r="A351" s="65" t="s">
        <v>476</v>
      </c>
      <c r="B351" s="192" t="e">
        <f>ROUND(B350-B349,2)</f>
        <v>#REF!</v>
      </c>
    </row>
    <row r="352" spans="1:2" x14ac:dyDescent="0.3">
      <c r="A352" s="65"/>
      <c r="B352" s="70"/>
    </row>
    <row r="353" spans="1:2" ht="15" customHeight="1" x14ac:dyDescent="0.3">
      <c r="A353" s="229" t="s">
        <v>94</v>
      </c>
      <c r="B353" s="70">
        <f>B347</f>
        <v>43.706087499999995</v>
      </c>
    </row>
    <row r="354" spans="1:2" x14ac:dyDescent="0.3">
      <c r="A354" s="229" t="s">
        <v>103</v>
      </c>
      <c r="B354" s="194" t="e">
        <f>B351</f>
        <v>#REF!</v>
      </c>
    </row>
    <row r="355" spans="1:2" ht="15" thickBot="1" x14ac:dyDescent="0.35">
      <c r="A355" s="43" t="s">
        <v>477</v>
      </c>
      <c r="B355" s="48" t="e">
        <f>SUM(B354,B353)</f>
        <v>#REF!</v>
      </c>
    </row>
    <row r="356" spans="1:2" x14ac:dyDescent="0.3">
      <c r="A356" s="520" t="s">
        <v>166</v>
      </c>
    </row>
    <row r="357" spans="1:2" x14ac:dyDescent="0.3">
      <c r="A357" s="521"/>
    </row>
    <row r="358" spans="1:2" ht="15" thickBot="1" x14ac:dyDescent="0.35">
      <c r="A358" s="522"/>
    </row>
    <row r="359" spans="1:2" ht="15" thickBot="1" x14ac:dyDescent="0.35">
      <c r="A359" s="198"/>
    </row>
    <row r="360" spans="1:2" x14ac:dyDescent="0.3">
      <c r="A360" s="518" t="s">
        <v>154</v>
      </c>
      <c r="B360" s="519"/>
    </row>
    <row r="361" spans="1:2" x14ac:dyDescent="0.3">
      <c r="A361" s="483" t="s">
        <v>160</v>
      </c>
      <c r="B361" s="484"/>
    </row>
    <row r="362" spans="1:2" ht="15" thickBot="1" x14ac:dyDescent="0.35">
      <c r="A362" s="458"/>
      <c r="B362" s="459"/>
    </row>
    <row r="363" spans="1:2" ht="15" thickBot="1" x14ac:dyDescent="0.35">
      <c r="A363" s="226" t="s">
        <v>119</v>
      </c>
      <c r="B363" s="43"/>
    </row>
    <row r="364" spans="1:2" x14ac:dyDescent="0.3">
      <c r="A364" s="100" t="s">
        <v>293</v>
      </c>
      <c r="B364" s="98">
        <f>37610+(56*150)</f>
        <v>46010</v>
      </c>
    </row>
    <row r="365" spans="1:2" x14ac:dyDescent="0.3">
      <c r="A365" s="100" t="s">
        <v>113</v>
      </c>
      <c r="B365" s="54">
        <v>43922</v>
      </c>
    </row>
    <row r="366" spans="1:2" x14ac:dyDescent="0.3">
      <c r="A366" s="100" t="s">
        <v>114</v>
      </c>
      <c r="B366" s="54">
        <v>44286</v>
      </c>
    </row>
    <row r="367" spans="1:2" x14ac:dyDescent="0.3">
      <c r="A367" s="100" t="s">
        <v>115</v>
      </c>
      <c r="B367" s="45">
        <v>3</v>
      </c>
    </row>
    <row r="368" spans="1:2" x14ac:dyDescent="0.3">
      <c r="A368" s="100" t="s">
        <v>116</v>
      </c>
      <c r="B368" s="46">
        <v>0.49634</v>
      </c>
    </row>
    <row r="369" spans="1:2" x14ac:dyDescent="0.3">
      <c r="A369" s="100" t="s">
        <v>526</v>
      </c>
      <c r="B369" s="45">
        <f>'Road Use Fee - Interstate'!G24</f>
        <v>0.25</v>
      </c>
    </row>
    <row r="370" spans="1:2" x14ac:dyDescent="0.3">
      <c r="A370" s="100" t="s">
        <v>117</v>
      </c>
      <c r="B370" s="97" t="e">
        <f>#REF!</f>
        <v>#REF!</v>
      </c>
    </row>
    <row r="371" spans="1:2" x14ac:dyDescent="0.3">
      <c r="A371" s="190" t="s">
        <v>479</v>
      </c>
      <c r="B371" s="96" t="e">
        <f>SUM(B370*B368)</f>
        <v>#REF!</v>
      </c>
    </row>
    <row r="372" spans="1:2" x14ac:dyDescent="0.3">
      <c r="A372" s="191" t="s">
        <v>422</v>
      </c>
      <c r="B372" s="71">
        <v>350000</v>
      </c>
    </row>
    <row r="373" spans="1:2" x14ac:dyDescent="0.3">
      <c r="A373" s="258" t="s">
        <v>478</v>
      </c>
      <c r="B373" s="257" t="e">
        <f>'Road Use Fee - Interstate'!#REF!</f>
        <v>#REF!</v>
      </c>
    </row>
    <row r="374" spans="1:2" x14ac:dyDescent="0.3">
      <c r="A374" s="190" t="s">
        <v>522</v>
      </c>
      <c r="B374" s="241" t="e">
        <f>ROUND(B372*B373,2)</f>
        <v>#REF!</v>
      </c>
    </row>
    <row r="375" spans="1:2" x14ac:dyDescent="0.3">
      <c r="A375" s="196" t="s">
        <v>481</v>
      </c>
      <c r="B375" s="250">
        <v>2.5999999999999999E-2</v>
      </c>
    </row>
    <row r="376" spans="1:2" ht="16.2" x14ac:dyDescent="0.3">
      <c r="A376" s="69" t="s">
        <v>480</v>
      </c>
      <c r="B376" s="192" t="e">
        <f>ROUND(B374*B368*B375*B369,2)</f>
        <v>#REF!</v>
      </c>
    </row>
    <row r="377" spans="1:2" ht="15" thickBot="1" x14ac:dyDescent="0.35">
      <c r="A377" s="59"/>
      <c r="B377" s="62"/>
    </row>
    <row r="378" spans="1:2" ht="15" thickBot="1" x14ac:dyDescent="0.35">
      <c r="A378" s="226" t="s">
        <v>118</v>
      </c>
      <c r="B378" s="43"/>
    </row>
    <row r="379" spans="1:2" ht="15" customHeight="1" x14ac:dyDescent="0.3">
      <c r="A379" t="s">
        <v>213</v>
      </c>
      <c r="B379" s="99">
        <f>38860+(56*150)</f>
        <v>47260</v>
      </c>
    </row>
    <row r="380" spans="1:2" x14ac:dyDescent="0.3">
      <c r="A380" t="s">
        <v>78</v>
      </c>
      <c r="B380" s="54">
        <v>43922</v>
      </c>
    </row>
    <row r="381" spans="1:2" ht="15" customHeight="1" x14ac:dyDescent="0.3">
      <c r="A381" t="s">
        <v>79</v>
      </c>
      <c r="B381" s="54">
        <v>44286</v>
      </c>
    </row>
    <row r="382" spans="1:2" x14ac:dyDescent="0.3">
      <c r="A382" s="100" t="s">
        <v>144</v>
      </c>
      <c r="B382" s="54">
        <v>44219</v>
      </c>
    </row>
    <row r="383" spans="1:2" x14ac:dyDescent="0.3">
      <c r="A383" t="s">
        <v>80</v>
      </c>
      <c r="B383" s="45">
        <v>3</v>
      </c>
    </row>
    <row r="384" spans="1:2" x14ac:dyDescent="0.3">
      <c r="A384" t="s">
        <v>96</v>
      </c>
      <c r="B384" s="46">
        <v>0.49634</v>
      </c>
    </row>
    <row r="385" spans="1:2" x14ac:dyDescent="0.3">
      <c r="A385" t="s">
        <v>523</v>
      </c>
      <c r="B385" s="45">
        <v>0.25</v>
      </c>
    </row>
    <row r="386" spans="1:2" x14ac:dyDescent="0.3">
      <c r="A386" t="s">
        <v>81</v>
      </c>
      <c r="B386" s="47" t="e">
        <f>#REF!</f>
        <v>#REF!</v>
      </c>
    </row>
    <row r="387" spans="1:2" x14ac:dyDescent="0.3">
      <c r="A387" s="207" t="s">
        <v>486</v>
      </c>
      <c r="B387" s="50" t="e">
        <f>ROUND(B386*B384,2)</f>
        <v>#REF!</v>
      </c>
    </row>
    <row r="388" spans="1:2" x14ac:dyDescent="0.3">
      <c r="A388" s="191" t="s">
        <v>422</v>
      </c>
      <c r="B388" s="240">
        <v>350000</v>
      </c>
    </row>
    <row r="389" spans="1:2" x14ac:dyDescent="0.3">
      <c r="A389" s="294" t="s">
        <v>506</v>
      </c>
      <c r="B389" s="288">
        <f>'Road Use Fee - Interstate'!C61</f>
        <v>0.15</v>
      </c>
    </row>
    <row r="390" spans="1:2" x14ac:dyDescent="0.3">
      <c r="A390" s="39" t="s">
        <v>482</v>
      </c>
      <c r="B390" s="241">
        <f>ROUND(B388*B389,2)</f>
        <v>52500</v>
      </c>
    </row>
    <row r="391" spans="1:2" x14ac:dyDescent="0.3">
      <c r="A391" s="299" t="s">
        <v>505</v>
      </c>
      <c r="B391" s="290">
        <v>2.64E-2</v>
      </c>
    </row>
    <row r="392" spans="1:2" x14ac:dyDescent="0.3">
      <c r="A392" s="193" t="s">
        <v>487</v>
      </c>
      <c r="B392" s="51">
        <f>ROUND(B390*B384*B391*B385,2)</f>
        <v>171.98</v>
      </c>
    </row>
    <row r="393" spans="1:2" x14ac:dyDescent="0.3">
      <c r="A393" s="39"/>
      <c r="B393" s="51"/>
    </row>
    <row r="394" spans="1:2" x14ac:dyDescent="0.3">
      <c r="A394" s="67" t="s">
        <v>93</v>
      </c>
      <c r="B394" s="101" t="e">
        <f>B371</f>
        <v>#REF!</v>
      </c>
    </row>
    <row r="395" spans="1:2" x14ac:dyDescent="0.3">
      <c r="A395" s="68" t="s">
        <v>123</v>
      </c>
      <c r="B395" s="102" t="e">
        <f>B387</f>
        <v>#REF!</v>
      </c>
    </row>
    <row r="396" spans="1:2" x14ac:dyDescent="0.3">
      <c r="A396" s="65" t="s">
        <v>483</v>
      </c>
      <c r="B396" s="194" t="e">
        <f>SUM(B395-B394)</f>
        <v>#REF!</v>
      </c>
    </row>
    <row r="397" spans="1:2" x14ac:dyDescent="0.3">
      <c r="A397"/>
      <c r="B397" s="51"/>
    </row>
    <row r="398" spans="1:2" x14ac:dyDescent="0.3">
      <c r="A398" s="68" t="s">
        <v>102</v>
      </c>
      <c r="B398" s="72" t="e">
        <f>B376</f>
        <v>#REF!</v>
      </c>
    </row>
    <row r="399" spans="1:2" x14ac:dyDescent="0.3">
      <c r="A399" s="68" t="s">
        <v>103</v>
      </c>
      <c r="B399" s="72">
        <f>B392</f>
        <v>171.98</v>
      </c>
    </row>
    <row r="400" spans="1:2" ht="16.2" x14ac:dyDescent="0.3">
      <c r="A400" s="65" t="s">
        <v>484</v>
      </c>
      <c r="B400" s="192" t="e">
        <f>ROUND(B398-B399,2)</f>
        <v>#REF!</v>
      </c>
    </row>
    <row r="401" spans="1:2" x14ac:dyDescent="0.3">
      <c r="A401" s="65"/>
      <c r="B401" s="70"/>
    </row>
    <row r="402" spans="1:2" x14ac:dyDescent="0.3">
      <c r="A402" s="68" t="s">
        <v>94</v>
      </c>
      <c r="B402" s="70" t="e">
        <f>B396</f>
        <v>#REF!</v>
      </c>
    </row>
    <row r="403" spans="1:2" x14ac:dyDescent="0.3">
      <c r="A403" s="68" t="s">
        <v>103</v>
      </c>
      <c r="B403" s="194" t="e">
        <f>B400</f>
        <v>#REF!</v>
      </c>
    </row>
    <row r="404" spans="1:2" x14ac:dyDescent="0.3">
      <c r="A404" s="43" t="s">
        <v>485</v>
      </c>
      <c r="B404" s="48" t="e">
        <f>SUM(B403,B402)</f>
        <v>#REF!</v>
      </c>
    </row>
    <row r="405" spans="1:2" x14ac:dyDescent="0.3">
      <c r="A405" s="455" t="s">
        <v>200</v>
      </c>
    </row>
    <row r="406" spans="1:2" x14ac:dyDescent="0.3">
      <c r="A406" s="455"/>
    </row>
    <row r="407" spans="1:2" x14ac:dyDescent="0.3">
      <c r="A407" s="450" t="s">
        <v>165</v>
      </c>
    </row>
    <row r="408" spans="1:2" x14ac:dyDescent="0.3">
      <c r="A408" s="450"/>
    </row>
  </sheetData>
  <mergeCells count="34">
    <mergeCell ref="A407:A408"/>
    <mergeCell ref="A311:B311"/>
    <mergeCell ref="A312:B313"/>
    <mergeCell ref="A356:A358"/>
    <mergeCell ref="A360:B360"/>
    <mergeCell ref="A361:B362"/>
    <mergeCell ref="A405:A406"/>
    <mergeCell ref="A308:A309"/>
    <mergeCell ref="A164:A166"/>
    <mergeCell ref="A169:B170"/>
    <mergeCell ref="A215:A217"/>
    <mergeCell ref="A220:B221"/>
    <mergeCell ref="A229:A230"/>
    <mergeCell ref="A259:A261"/>
    <mergeCell ref="A262:A263"/>
    <mergeCell ref="A265:B265"/>
    <mergeCell ref="A266:B267"/>
    <mergeCell ref="A276:A277"/>
    <mergeCell ref="A305:A307"/>
    <mergeCell ref="A120:B121"/>
    <mergeCell ref="B1:E1"/>
    <mergeCell ref="C2:D2"/>
    <mergeCell ref="C3:D3"/>
    <mergeCell ref="C4:D4"/>
    <mergeCell ref="C5:D5"/>
    <mergeCell ref="A6:B7"/>
    <mergeCell ref="C6:D6"/>
    <mergeCell ref="C7:D7"/>
    <mergeCell ref="C8:D8"/>
    <mergeCell ref="A42:B43"/>
    <mergeCell ref="A60:B61"/>
    <mergeCell ref="A78:B79"/>
    <mergeCell ref="A99:B100"/>
    <mergeCell ref="A24:B25"/>
  </mergeCells>
  <pageMargins left="0.7" right="0.7" top="0.75" bottom="0.75" header="0.3" footer="0.3"/>
  <pageSetup scale="4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pageSetUpPr fitToPage="1"/>
  </sheetPr>
  <dimension ref="A1:M408"/>
  <sheetViews>
    <sheetView tabSelected="1" topLeftCell="A171" zoomScale="110" zoomScaleNormal="110" workbookViewId="0">
      <selection activeCell="B179" sqref="B179"/>
    </sheetView>
  </sheetViews>
  <sheetFormatPr defaultColWidth="9.109375" defaultRowHeight="14.4" x14ac:dyDescent="0.3"/>
  <cols>
    <col min="1" max="1" width="94.109375" style="42" customWidth="1"/>
    <col min="2" max="2" width="17.5546875" bestFit="1" customWidth="1"/>
    <col min="3" max="3" width="21.5546875" bestFit="1" customWidth="1"/>
    <col min="4" max="4" width="35.5546875" customWidth="1"/>
    <col min="5" max="5" width="17.5546875" bestFit="1" customWidth="1"/>
    <col min="6" max="6" width="59" customWidth="1"/>
    <col min="7" max="7" width="16.88671875" bestFit="1" customWidth="1"/>
    <col min="8" max="8" width="14.88671875" customWidth="1"/>
    <col min="9" max="9" width="9.109375" bestFit="1" customWidth="1"/>
    <col min="10" max="10" width="2" style="2" bestFit="1" customWidth="1"/>
    <col min="11" max="11" width="9.109375" bestFit="1" customWidth="1"/>
  </cols>
  <sheetData>
    <row r="1" spans="1:13" ht="24" thickBot="1" x14ac:dyDescent="0.35">
      <c r="B1" s="477" t="s">
        <v>101</v>
      </c>
      <c r="C1" s="478"/>
      <c r="D1" s="478"/>
      <c r="E1" s="479"/>
      <c r="F1" s="79"/>
      <c r="G1" s="79"/>
      <c r="H1" s="79"/>
      <c r="I1" s="79"/>
      <c r="J1" s="79"/>
      <c r="K1" s="79"/>
      <c r="L1" s="79"/>
      <c r="M1" s="79"/>
    </row>
    <row r="2" spans="1:13" ht="16.2" thickBot="1" x14ac:dyDescent="0.35">
      <c r="C2" s="462" t="s">
        <v>675</v>
      </c>
      <c r="D2" s="464"/>
      <c r="E2" s="203"/>
      <c r="F2" s="203"/>
      <c r="G2" s="203"/>
      <c r="H2" s="203"/>
      <c r="I2" s="203"/>
    </row>
    <row r="3" spans="1:13" ht="16.2" thickBot="1" x14ac:dyDescent="0.35">
      <c r="C3" s="516" t="s">
        <v>676</v>
      </c>
      <c r="D3" s="517"/>
    </row>
    <row r="4" spans="1:13" ht="15.75" customHeight="1" thickBot="1" x14ac:dyDescent="0.35">
      <c r="C4" s="481" t="s">
        <v>354</v>
      </c>
      <c r="D4" s="482"/>
    </row>
    <row r="5" spans="1:13" ht="15.75" customHeight="1" x14ac:dyDescent="0.3">
      <c r="A5" s="385" t="s">
        <v>76</v>
      </c>
      <c r="B5" s="386"/>
      <c r="C5" s="480" t="s">
        <v>546</v>
      </c>
      <c r="D5" s="480"/>
    </row>
    <row r="6" spans="1:13" ht="15.75" customHeight="1" x14ac:dyDescent="0.3">
      <c r="A6" s="483" t="s">
        <v>497</v>
      </c>
      <c r="B6" s="451"/>
      <c r="C6" s="424" t="s">
        <v>547</v>
      </c>
      <c r="D6" s="424"/>
    </row>
    <row r="7" spans="1:13" ht="15" thickBot="1" x14ac:dyDescent="0.35">
      <c r="A7" s="458"/>
      <c r="B7" s="489"/>
      <c r="C7" s="424" t="s">
        <v>548</v>
      </c>
      <c r="D7" s="424"/>
    </row>
    <row r="8" spans="1:13" ht="15.75" customHeight="1" x14ac:dyDescent="0.3">
      <c r="A8" t="s">
        <v>77</v>
      </c>
      <c r="B8" s="44">
        <v>71000</v>
      </c>
      <c r="C8" s="424" t="s">
        <v>549</v>
      </c>
      <c r="D8" s="424"/>
      <c r="F8" s="249"/>
      <c r="G8" s="249"/>
      <c r="H8" s="249"/>
    </row>
    <row r="9" spans="1:13" ht="15.75" customHeight="1" x14ac:dyDescent="0.3">
      <c r="A9" t="s">
        <v>78</v>
      </c>
      <c r="B9" s="54">
        <v>45658</v>
      </c>
      <c r="D9" s="90"/>
      <c r="F9" s="249"/>
      <c r="G9" s="249"/>
      <c r="H9" s="249"/>
    </row>
    <row r="10" spans="1:13" x14ac:dyDescent="0.3">
      <c r="A10" t="s">
        <v>79</v>
      </c>
      <c r="B10" s="54">
        <v>46022</v>
      </c>
      <c r="D10" s="90"/>
      <c r="F10" s="249"/>
      <c r="G10" s="249"/>
      <c r="H10" s="249"/>
      <c r="I10" s="2"/>
      <c r="J10"/>
    </row>
    <row r="11" spans="1:13" x14ac:dyDescent="0.3">
      <c r="A11" s="23" t="s">
        <v>80</v>
      </c>
      <c r="B11" s="45">
        <v>12</v>
      </c>
      <c r="D11" s="90"/>
      <c r="F11" s="249"/>
      <c r="G11" s="249"/>
      <c r="H11" s="249"/>
      <c r="I11" s="2"/>
      <c r="J11"/>
    </row>
    <row r="12" spans="1:13" x14ac:dyDescent="0.3">
      <c r="A12" t="s">
        <v>96</v>
      </c>
      <c r="B12" s="46">
        <v>0.28804000000000002</v>
      </c>
      <c r="D12" s="90"/>
      <c r="F12" s="249"/>
      <c r="G12" s="249"/>
      <c r="H12" s="249"/>
      <c r="I12" s="2"/>
      <c r="J12"/>
    </row>
    <row r="13" spans="1:13" x14ac:dyDescent="0.3">
      <c r="A13" t="s">
        <v>523</v>
      </c>
      <c r="B13" s="45">
        <v>1</v>
      </c>
      <c r="D13" s="90"/>
      <c r="F13" s="249"/>
      <c r="G13" s="249"/>
      <c r="H13" s="249"/>
      <c r="I13" s="2"/>
      <c r="J13"/>
    </row>
    <row r="14" spans="1:13" x14ac:dyDescent="0.3">
      <c r="A14" t="s">
        <v>81</v>
      </c>
      <c r="B14" s="186">
        <f>' Truck &amp; Bus Fees'!C87</f>
        <v>618</v>
      </c>
      <c r="D14" s="90"/>
      <c r="F14" s="249"/>
      <c r="G14" s="249"/>
      <c r="H14" s="249"/>
      <c r="I14" s="2"/>
      <c r="J14"/>
    </row>
    <row r="15" spans="1:13" x14ac:dyDescent="0.3">
      <c r="A15" s="39" t="s">
        <v>423</v>
      </c>
      <c r="B15" s="50">
        <f>ROUND(B12*B14,2)</f>
        <v>178.01</v>
      </c>
      <c r="D15" s="90"/>
      <c r="F15" s="249"/>
      <c r="G15" s="249"/>
      <c r="H15" s="249"/>
      <c r="I15" s="2"/>
      <c r="J15"/>
    </row>
    <row r="16" spans="1:13" x14ac:dyDescent="0.3">
      <c r="A16" s="193" t="s">
        <v>421</v>
      </c>
      <c r="B16" s="240">
        <v>12000</v>
      </c>
      <c r="D16" s="90"/>
      <c r="F16" s="249"/>
      <c r="G16" s="249"/>
      <c r="H16" s="249"/>
      <c r="I16" s="2"/>
      <c r="J16"/>
    </row>
    <row r="17" spans="1:10" x14ac:dyDescent="0.3">
      <c r="A17" s="328" t="s">
        <v>677</v>
      </c>
      <c r="B17" s="329">
        <f>'Road Use Fee - Interstate'!C13</f>
        <v>0.15</v>
      </c>
      <c r="D17" s="90"/>
      <c r="F17" s="249"/>
      <c r="G17" s="249"/>
      <c r="H17" s="249"/>
      <c r="I17" s="2"/>
      <c r="J17"/>
    </row>
    <row r="18" spans="1:10" x14ac:dyDescent="0.3">
      <c r="A18" s="39" t="s">
        <v>588</v>
      </c>
      <c r="B18" s="241">
        <f>ROUND(B16*B17,2)</f>
        <v>1800</v>
      </c>
      <c r="F18" s="249"/>
      <c r="G18" s="249"/>
      <c r="H18" s="249"/>
      <c r="I18" s="2"/>
      <c r="J18"/>
    </row>
    <row r="19" spans="1:10" x14ac:dyDescent="0.3">
      <c r="A19" s="339"/>
      <c r="B19" s="331">
        <v>2.6599999999999999E-2</v>
      </c>
    </row>
    <row r="20" spans="1:10" x14ac:dyDescent="0.3">
      <c r="A20" s="193" t="s">
        <v>679</v>
      </c>
      <c r="B20" s="51">
        <f>ROUND(B18*B12*B19*B13,2)</f>
        <v>13.79</v>
      </c>
    </row>
    <row r="21" spans="1:10" x14ac:dyDescent="0.3">
      <c r="A21" s="190" t="s">
        <v>597</v>
      </c>
      <c r="B21" s="50">
        <f>SUM(B15,B20)</f>
        <v>191.79999999999998</v>
      </c>
    </row>
    <row r="22" spans="1:10" ht="15" thickBot="1" x14ac:dyDescent="0.35">
      <c r="A22" s="43"/>
      <c r="B22" s="50"/>
    </row>
    <row r="23" spans="1:10" x14ac:dyDescent="0.3">
      <c r="A23" s="385" t="s">
        <v>86</v>
      </c>
      <c r="B23" s="386"/>
    </row>
    <row r="24" spans="1:10" x14ac:dyDescent="0.3">
      <c r="A24" s="483" t="s">
        <v>498</v>
      </c>
      <c r="B24" s="451"/>
    </row>
    <row r="25" spans="1:10" ht="15" thickBot="1" x14ac:dyDescent="0.35">
      <c r="A25" s="458"/>
      <c r="B25" s="489"/>
    </row>
    <row r="26" spans="1:10" x14ac:dyDescent="0.3">
      <c r="A26" s="44"/>
      <c r="B26" s="44">
        <v>47900</v>
      </c>
    </row>
    <row r="27" spans="1:10" x14ac:dyDescent="0.3">
      <c r="A27" t="s">
        <v>78</v>
      </c>
      <c r="B27" s="54">
        <v>45658</v>
      </c>
    </row>
    <row r="28" spans="1:10" x14ac:dyDescent="0.3">
      <c r="A28" t="s">
        <v>79</v>
      </c>
      <c r="B28" s="54">
        <v>46022</v>
      </c>
    </row>
    <row r="29" spans="1:10" x14ac:dyDescent="0.3">
      <c r="A29" s="23" t="s">
        <v>80</v>
      </c>
      <c r="B29" s="45">
        <v>12</v>
      </c>
    </row>
    <row r="30" spans="1:10" x14ac:dyDescent="0.3">
      <c r="A30" t="s">
        <v>96</v>
      </c>
      <c r="B30" s="46">
        <v>0.64744999999999997</v>
      </c>
    </row>
    <row r="31" spans="1:10" x14ac:dyDescent="0.3">
      <c r="A31" t="s">
        <v>523</v>
      </c>
      <c r="B31" s="45">
        <v>1</v>
      </c>
    </row>
    <row r="32" spans="1:10" x14ac:dyDescent="0.3">
      <c r="A32" t="s">
        <v>81</v>
      </c>
      <c r="B32" s="186">
        <f>' Truck &amp; Bus Fees'!C60</f>
        <v>362</v>
      </c>
    </row>
    <row r="33" spans="1:2" x14ac:dyDescent="0.3">
      <c r="A33" s="39" t="s">
        <v>635</v>
      </c>
      <c r="B33" s="50">
        <f>ROUND(B30*B32,2)</f>
        <v>234.38</v>
      </c>
    </row>
    <row r="34" spans="1:2" x14ac:dyDescent="0.3">
      <c r="A34" s="193" t="s">
        <v>421</v>
      </c>
      <c r="B34" s="240">
        <v>105000</v>
      </c>
    </row>
    <row r="35" spans="1:2" x14ac:dyDescent="0.3">
      <c r="A35" s="328" t="s">
        <v>654</v>
      </c>
      <c r="B35" s="329">
        <f>'Road Use Fee - Interstate'!C14</f>
        <v>0.1</v>
      </c>
    </row>
    <row r="36" spans="1:2" x14ac:dyDescent="0.3">
      <c r="A36" s="39" t="s">
        <v>580</v>
      </c>
      <c r="B36" s="241">
        <f>ROUND(B34*B35,2)</f>
        <v>10500</v>
      </c>
    </row>
    <row r="37" spans="1:2" x14ac:dyDescent="0.3">
      <c r="A37" s="330" t="s">
        <v>655</v>
      </c>
      <c r="B37" s="331">
        <v>2.6599999999999999E-2</v>
      </c>
    </row>
    <row r="38" spans="1:2" x14ac:dyDescent="0.3">
      <c r="A38" s="39" t="s">
        <v>678</v>
      </c>
      <c r="B38" s="51">
        <f>ROUND(B36*B30*B37*B31,2)</f>
        <v>180.83</v>
      </c>
    </row>
    <row r="39" spans="1:2" x14ac:dyDescent="0.3">
      <c r="A39" s="43" t="s">
        <v>636</v>
      </c>
      <c r="B39" s="50">
        <f>SUM(B33,B38)</f>
        <v>415.21000000000004</v>
      </c>
    </row>
    <row r="40" spans="1:2" ht="15" thickBot="1" x14ac:dyDescent="0.35">
      <c r="A40" s="43"/>
      <c r="B40" s="50"/>
    </row>
    <row r="41" spans="1:2" x14ac:dyDescent="0.3">
      <c r="A41" s="385" t="s">
        <v>87</v>
      </c>
      <c r="B41" s="387"/>
    </row>
    <row r="42" spans="1:2" x14ac:dyDescent="0.3">
      <c r="A42" s="483" t="s">
        <v>85</v>
      </c>
      <c r="B42" s="484"/>
    </row>
    <row r="43" spans="1:2" ht="15" thickBot="1" x14ac:dyDescent="0.35">
      <c r="A43" s="458"/>
      <c r="B43" s="459"/>
    </row>
    <row r="44" spans="1:2" x14ac:dyDescent="0.3">
      <c r="A44" t="s">
        <v>77</v>
      </c>
      <c r="B44" s="44">
        <v>55000</v>
      </c>
    </row>
    <row r="45" spans="1:2" x14ac:dyDescent="0.3">
      <c r="A45" t="s">
        <v>78</v>
      </c>
      <c r="B45" s="54">
        <v>45505</v>
      </c>
    </row>
    <row r="46" spans="1:2" x14ac:dyDescent="0.3">
      <c r="A46" t="s">
        <v>79</v>
      </c>
      <c r="B46" s="54">
        <v>45869</v>
      </c>
    </row>
    <row r="47" spans="1:2" x14ac:dyDescent="0.3">
      <c r="A47" s="23" t="s">
        <v>80</v>
      </c>
      <c r="B47" s="45">
        <v>12</v>
      </c>
    </row>
    <row r="48" spans="1:2" x14ac:dyDescent="0.3">
      <c r="A48" t="s">
        <v>96</v>
      </c>
      <c r="B48" s="46">
        <v>0.92091000000000001</v>
      </c>
    </row>
    <row r="49" spans="1:2" x14ac:dyDescent="0.3">
      <c r="A49" t="s">
        <v>523</v>
      </c>
      <c r="B49" s="45">
        <v>1</v>
      </c>
    </row>
    <row r="50" spans="1:2" x14ac:dyDescent="0.3">
      <c r="A50" t="s">
        <v>81</v>
      </c>
      <c r="B50" s="333">
        <f>' Truck &amp; Bus Fees'!C68</f>
        <v>415</v>
      </c>
    </row>
    <row r="51" spans="1:2" x14ac:dyDescent="0.3">
      <c r="A51" s="39" t="s">
        <v>299</v>
      </c>
      <c r="B51" s="50">
        <f>ROUND(B48*B50,2)</f>
        <v>382.18</v>
      </c>
    </row>
    <row r="52" spans="1:2" x14ac:dyDescent="0.3">
      <c r="A52" s="193" t="s">
        <v>418</v>
      </c>
      <c r="B52" s="240">
        <v>35000</v>
      </c>
    </row>
    <row r="53" spans="1:2" x14ac:dyDescent="0.3">
      <c r="A53" s="328" t="s">
        <v>585</v>
      </c>
      <c r="B53" s="329">
        <f>'Road Use Fee - Interstate'!C13</f>
        <v>0.15</v>
      </c>
    </row>
    <row r="54" spans="1:2" x14ac:dyDescent="0.3">
      <c r="A54" s="39" t="s">
        <v>589</v>
      </c>
      <c r="B54" s="334">
        <f>ROUND(B52*B53,2)</f>
        <v>5250</v>
      </c>
    </row>
    <row r="55" spans="1:2" x14ac:dyDescent="0.3">
      <c r="A55" s="330" t="s">
        <v>586</v>
      </c>
      <c r="B55" s="331">
        <v>2.64E-2</v>
      </c>
    </row>
    <row r="56" spans="1:2" x14ac:dyDescent="0.3">
      <c r="A56" s="39" t="s">
        <v>598</v>
      </c>
      <c r="B56" s="51">
        <f>ROUND(B54*B48*B55*B49,2)</f>
        <v>127.64</v>
      </c>
    </row>
    <row r="57" spans="1:2" x14ac:dyDescent="0.3">
      <c r="A57" s="43" t="s">
        <v>599</v>
      </c>
      <c r="B57" s="50">
        <f>SUM(B51,B56)</f>
        <v>509.82</v>
      </c>
    </row>
    <row r="58" spans="1:2" ht="15" thickBot="1" x14ac:dyDescent="0.35">
      <c r="A58"/>
    </row>
    <row r="59" spans="1:2" x14ac:dyDescent="0.3">
      <c r="A59" s="385" t="s">
        <v>88</v>
      </c>
      <c r="B59" s="387"/>
    </row>
    <row r="60" spans="1:2" x14ac:dyDescent="0.3">
      <c r="A60" s="485" t="s">
        <v>151</v>
      </c>
      <c r="B60" s="486"/>
    </row>
    <row r="61" spans="1:2" ht="15" thickBot="1" x14ac:dyDescent="0.35">
      <c r="A61" s="487"/>
      <c r="B61" s="488"/>
    </row>
    <row r="62" spans="1:2" x14ac:dyDescent="0.3">
      <c r="A62" t="s">
        <v>620</v>
      </c>
      <c r="B62" s="197">
        <v>46010</v>
      </c>
    </row>
    <row r="63" spans="1:2" x14ac:dyDescent="0.3">
      <c r="A63" t="s">
        <v>78</v>
      </c>
      <c r="B63" s="13">
        <v>45689</v>
      </c>
    </row>
    <row r="64" spans="1:2" x14ac:dyDescent="0.3">
      <c r="A64" t="s">
        <v>79</v>
      </c>
      <c r="B64" s="13">
        <v>46053</v>
      </c>
    </row>
    <row r="65" spans="1:2" x14ac:dyDescent="0.3">
      <c r="A65" t="s">
        <v>80</v>
      </c>
      <c r="B65">
        <v>12</v>
      </c>
    </row>
    <row r="66" spans="1:2" x14ac:dyDescent="0.3">
      <c r="A66" t="s">
        <v>96</v>
      </c>
      <c r="B66" s="251">
        <v>0.27439000000000002</v>
      </c>
    </row>
    <row r="67" spans="1:2" x14ac:dyDescent="0.3">
      <c r="A67" t="s">
        <v>523</v>
      </c>
      <c r="B67">
        <v>1</v>
      </c>
    </row>
    <row r="68" spans="1:2" x14ac:dyDescent="0.3">
      <c r="A68" t="s">
        <v>81</v>
      </c>
      <c r="B68" s="335">
        <f>' Truck &amp; Bus Fees'!C59</f>
        <v>354</v>
      </c>
    </row>
    <row r="69" spans="1:2" x14ac:dyDescent="0.3">
      <c r="A69" s="39" t="s">
        <v>637</v>
      </c>
      <c r="B69" s="55">
        <f>ROUND(B68*B66,2)</f>
        <v>97.13</v>
      </c>
    </row>
    <row r="70" spans="1:2" x14ac:dyDescent="0.3">
      <c r="A70" s="100" t="s">
        <v>419</v>
      </c>
      <c r="B70" s="53">
        <v>496034</v>
      </c>
    </row>
    <row r="71" spans="1:2" x14ac:dyDescent="0.3">
      <c r="A71" s="328" t="s">
        <v>657</v>
      </c>
      <c r="B71" s="336">
        <f>'Road Use Fee - Interstate'!C14</f>
        <v>0.1</v>
      </c>
    </row>
    <row r="72" spans="1:2" x14ac:dyDescent="0.3">
      <c r="A72" s="39" t="s">
        <v>590</v>
      </c>
      <c r="B72" s="55">
        <f>ROUND(B70*B71,2)</f>
        <v>49603.4</v>
      </c>
    </row>
    <row r="73" spans="1:2" x14ac:dyDescent="0.3">
      <c r="A73" s="330" t="s">
        <v>656</v>
      </c>
      <c r="B73" s="331">
        <v>2.6599999999999999E-2</v>
      </c>
    </row>
    <row r="74" spans="1:2" x14ac:dyDescent="0.3">
      <c r="A74" s="39" t="s">
        <v>680</v>
      </c>
      <c r="B74" s="56">
        <f>ROUND(B72*B66*B73*B67,2)</f>
        <v>362.04</v>
      </c>
    </row>
    <row r="75" spans="1:2" x14ac:dyDescent="0.3">
      <c r="A75" s="39" t="s">
        <v>638</v>
      </c>
      <c r="B75" s="55">
        <f>SUM(B69,B74)</f>
        <v>459.17</v>
      </c>
    </row>
    <row r="76" spans="1:2" ht="15" thickBot="1" x14ac:dyDescent="0.35"/>
    <row r="77" spans="1:2" x14ac:dyDescent="0.3">
      <c r="A77" s="385" t="s">
        <v>99</v>
      </c>
      <c r="B77" s="387"/>
    </row>
    <row r="78" spans="1:2" x14ac:dyDescent="0.3">
      <c r="A78" s="485" t="s">
        <v>83</v>
      </c>
      <c r="B78" s="486"/>
    </row>
    <row r="79" spans="1:2" ht="15" thickBot="1" x14ac:dyDescent="0.35">
      <c r="A79" s="487"/>
      <c r="B79" s="488"/>
    </row>
    <row r="80" spans="1:2" x14ac:dyDescent="0.3">
      <c r="A80" t="s">
        <v>77</v>
      </c>
      <c r="B80" s="197">
        <v>80000</v>
      </c>
    </row>
    <row r="81" spans="1:2" x14ac:dyDescent="0.3">
      <c r="A81" t="s">
        <v>78</v>
      </c>
      <c r="B81" s="13">
        <v>45839</v>
      </c>
    </row>
    <row r="82" spans="1:2" x14ac:dyDescent="0.3">
      <c r="A82" t="s">
        <v>79</v>
      </c>
      <c r="B82" s="13">
        <v>46203</v>
      </c>
    </row>
    <row r="83" spans="1:2" x14ac:dyDescent="0.3">
      <c r="A83" s="100" t="s">
        <v>155</v>
      </c>
      <c r="B83" s="13">
        <v>45931</v>
      </c>
    </row>
    <row r="84" spans="1:2" x14ac:dyDescent="0.3">
      <c r="A84" t="s">
        <v>80</v>
      </c>
      <c r="B84">
        <v>9</v>
      </c>
    </row>
    <row r="85" spans="1:2" x14ac:dyDescent="0.3">
      <c r="A85" t="s">
        <v>96</v>
      </c>
      <c r="B85" s="251">
        <v>0.29404999999999998</v>
      </c>
    </row>
    <row r="86" spans="1:2" x14ac:dyDescent="0.3">
      <c r="A86" t="s">
        <v>523</v>
      </c>
      <c r="B86">
        <f>'Road Use Fee - Interstate'!G18</f>
        <v>0.75</v>
      </c>
    </row>
    <row r="87" spans="1:2" x14ac:dyDescent="0.3">
      <c r="A87" t="s">
        <v>81</v>
      </c>
      <c r="B87" s="335">
        <f>' Truck &amp; Bus Fees'!F98</f>
        <v>600</v>
      </c>
    </row>
    <row r="88" spans="1:2" x14ac:dyDescent="0.3">
      <c r="A88" s="39" t="s">
        <v>297</v>
      </c>
      <c r="B88" s="55">
        <f>ROUND(B87*B85,2)</f>
        <v>176.43</v>
      </c>
    </row>
    <row r="89" spans="1:2" x14ac:dyDescent="0.3">
      <c r="A89" s="100" t="s">
        <v>420</v>
      </c>
      <c r="B89" s="53">
        <v>170200</v>
      </c>
    </row>
    <row r="90" spans="1:2" x14ac:dyDescent="0.3">
      <c r="A90" s="328" t="s">
        <v>658</v>
      </c>
      <c r="B90" s="336">
        <f>'Road Use Fee - Interstate'!C12</f>
        <v>0.2</v>
      </c>
    </row>
    <row r="91" spans="1:2" x14ac:dyDescent="0.3">
      <c r="A91" t="s">
        <v>591</v>
      </c>
      <c r="B91" s="55">
        <f>ROUND(B89*B90,2)</f>
        <v>34040</v>
      </c>
    </row>
    <row r="92" spans="1:2" x14ac:dyDescent="0.3">
      <c r="A92" s="328" t="s">
        <v>659</v>
      </c>
      <c r="B92" s="331">
        <v>2.6599999999999999E-2</v>
      </c>
    </row>
    <row r="93" spans="1:2" x14ac:dyDescent="0.3">
      <c r="A93" s="39" t="s">
        <v>681</v>
      </c>
      <c r="B93" s="56">
        <f>ROUND(B91*B85*B92*B86,2)</f>
        <v>199.69</v>
      </c>
    </row>
    <row r="94" spans="1:2" x14ac:dyDescent="0.3">
      <c r="A94" s="39" t="s">
        <v>600</v>
      </c>
      <c r="B94" s="55">
        <f>SUM(B88,B93)</f>
        <v>376.12</v>
      </c>
    </row>
    <row r="96" spans="1:2" x14ac:dyDescent="0.3">
      <c r="A96" s="187" t="s">
        <v>150</v>
      </c>
      <c r="B96" s="187"/>
    </row>
    <row r="97" spans="1:5" ht="15" thickBot="1" x14ac:dyDescent="0.35">
      <c r="A97" s="187"/>
      <c r="B97" s="187"/>
    </row>
    <row r="98" spans="1:5" x14ac:dyDescent="0.3">
      <c r="A98" s="385" t="s">
        <v>124</v>
      </c>
      <c r="B98" s="387"/>
    </row>
    <row r="99" spans="1:5" x14ac:dyDescent="0.3">
      <c r="A99" s="485" t="s">
        <v>152</v>
      </c>
      <c r="B99" s="486"/>
    </row>
    <row r="100" spans="1:5" ht="15" thickBot="1" x14ac:dyDescent="0.35">
      <c r="A100" s="487"/>
      <c r="B100" s="488"/>
    </row>
    <row r="101" spans="1:5" x14ac:dyDescent="0.3">
      <c r="A101" t="s">
        <v>621</v>
      </c>
      <c r="B101" s="197">
        <v>46960</v>
      </c>
    </row>
    <row r="102" spans="1:5" x14ac:dyDescent="0.3">
      <c r="A102" t="s">
        <v>78</v>
      </c>
      <c r="B102" s="13">
        <v>45658</v>
      </c>
    </row>
    <row r="103" spans="1:5" x14ac:dyDescent="0.3">
      <c r="A103" s="100" t="s">
        <v>148</v>
      </c>
      <c r="B103" s="13">
        <v>45839</v>
      </c>
    </row>
    <row r="104" spans="1:5" x14ac:dyDescent="0.3">
      <c r="A104" t="s">
        <v>79</v>
      </c>
      <c r="B104" s="13">
        <v>46022</v>
      </c>
    </row>
    <row r="105" spans="1:5" x14ac:dyDescent="0.3">
      <c r="A105" t="s">
        <v>80</v>
      </c>
      <c r="B105">
        <v>6</v>
      </c>
    </row>
    <row r="106" spans="1:5" x14ac:dyDescent="0.3">
      <c r="A106" t="s">
        <v>96</v>
      </c>
      <c r="B106" s="251">
        <v>0.27439000000000002</v>
      </c>
    </row>
    <row r="107" spans="1:5" x14ac:dyDescent="0.3">
      <c r="A107" t="s">
        <v>523</v>
      </c>
      <c r="B107" s="21">
        <f>'Road Use Fee - Interstate'!G21</f>
        <v>0.5</v>
      </c>
    </row>
    <row r="108" spans="1:5" x14ac:dyDescent="0.3">
      <c r="A108" t="s">
        <v>81</v>
      </c>
      <c r="B108" s="335">
        <f>' Truck &amp; Bus Fees'!I59</f>
        <v>177</v>
      </c>
    </row>
    <row r="109" spans="1:5" x14ac:dyDescent="0.3">
      <c r="A109" s="39" t="s">
        <v>639</v>
      </c>
      <c r="B109" s="55">
        <f>ROUND(B108*B106,2)</f>
        <v>48.57</v>
      </c>
    </row>
    <row r="110" spans="1:5" x14ac:dyDescent="0.3">
      <c r="A110" s="193" t="s">
        <v>420</v>
      </c>
      <c r="B110" s="53">
        <v>358208</v>
      </c>
    </row>
    <row r="111" spans="1:5" x14ac:dyDescent="0.3">
      <c r="A111" s="328" t="s">
        <v>660</v>
      </c>
      <c r="B111" s="336">
        <f>'Road Use Fee - Interstate'!C14</f>
        <v>0.1</v>
      </c>
    </row>
    <row r="112" spans="1:5" ht="15.75" customHeight="1" x14ac:dyDescent="0.3">
      <c r="A112" t="s">
        <v>581</v>
      </c>
      <c r="B112" s="55">
        <f>ROUND(B110*B111,2)</f>
        <v>35820.800000000003</v>
      </c>
      <c r="D112" s="105"/>
      <c r="E112" s="105"/>
    </row>
    <row r="113" spans="1:5" ht="15" customHeight="1" x14ac:dyDescent="0.3">
      <c r="A113" s="330" t="s">
        <v>661</v>
      </c>
      <c r="B113" s="331">
        <v>2.6599999999999999E-2</v>
      </c>
      <c r="D113" s="105"/>
      <c r="E113" s="105"/>
    </row>
    <row r="114" spans="1:5" x14ac:dyDescent="0.3">
      <c r="A114" s="39" t="s">
        <v>682</v>
      </c>
      <c r="B114" s="56">
        <f>ROUND(B112*B106*B113*B107,2)</f>
        <v>130.72</v>
      </c>
      <c r="D114" s="105"/>
      <c r="E114" s="105"/>
    </row>
    <row r="115" spans="1:5" x14ac:dyDescent="0.3">
      <c r="A115" s="39" t="s">
        <v>640</v>
      </c>
      <c r="B115" s="55">
        <f>SUM(B109,B114)</f>
        <v>179.29</v>
      </c>
      <c r="D115" s="105"/>
      <c r="E115" s="105"/>
    </row>
    <row r="116" spans="1:5" x14ac:dyDescent="0.3">
      <c r="A116"/>
      <c r="B116" s="55"/>
      <c r="D116" s="105"/>
      <c r="E116" s="105"/>
    </row>
    <row r="117" spans="1:5" x14ac:dyDescent="0.3">
      <c r="A117" s="187" t="s">
        <v>150</v>
      </c>
      <c r="B117" s="55"/>
      <c r="D117" s="105"/>
      <c r="E117" s="105"/>
    </row>
    <row r="118" spans="1:5" ht="15" thickBot="1" x14ac:dyDescent="0.35">
      <c r="D118" s="105"/>
      <c r="E118" s="105"/>
    </row>
    <row r="119" spans="1:5" x14ac:dyDescent="0.3">
      <c r="A119" s="385" t="s">
        <v>156</v>
      </c>
      <c r="B119" s="387"/>
      <c r="D119" s="105"/>
      <c r="E119" s="105"/>
    </row>
    <row r="120" spans="1:5" x14ac:dyDescent="0.3">
      <c r="A120" s="483" t="s">
        <v>394</v>
      </c>
      <c r="B120" s="484"/>
      <c r="D120" s="105"/>
      <c r="E120" s="105"/>
    </row>
    <row r="121" spans="1:5" ht="15" thickBot="1" x14ac:dyDescent="0.35">
      <c r="A121" s="458"/>
      <c r="B121" s="459"/>
      <c r="D121" s="105"/>
      <c r="E121" s="105"/>
    </row>
    <row r="122" spans="1:5" ht="15" thickBot="1" x14ac:dyDescent="0.35">
      <c r="A122" s="245" t="s">
        <v>662</v>
      </c>
      <c r="B122" s="60"/>
      <c r="D122" s="105"/>
      <c r="E122" s="105"/>
    </row>
    <row r="123" spans="1:5" x14ac:dyDescent="0.3">
      <c r="A123" s="59" t="s">
        <v>112</v>
      </c>
      <c r="B123" s="61">
        <v>80000</v>
      </c>
      <c r="D123" s="105"/>
      <c r="E123" s="105"/>
    </row>
    <row r="124" spans="1:5" x14ac:dyDescent="0.3">
      <c r="A124" s="59" t="s">
        <v>443</v>
      </c>
      <c r="B124" s="75">
        <v>45536</v>
      </c>
      <c r="D124" s="105"/>
      <c r="E124" s="105"/>
    </row>
    <row r="125" spans="1:5" x14ac:dyDescent="0.3">
      <c r="A125" s="59" t="s">
        <v>114</v>
      </c>
      <c r="B125" s="309">
        <v>45900</v>
      </c>
      <c r="D125" s="105"/>
      <c r="E125" s="105"/>
    </row>
    <row r="126" spans="1:5" x14ac:dyDescent="0.3">
      <c r="A126" s="59" t="s">
        <v>440</v>
      </c>
      <c r="B126" s="64">
        <v>0.23069999999999999</v>
      </c>
      <c r="D126" s="105"/>
      <c r="E126" s="105"/>
    </row>
    <row r="127" spans="1:5" x14ac:dyDescent="0.3">
      <c r="A127" s="59" t="s">
        <v>441</v>
      </c>
      <c r="B127" s="337">
        <f>' Truck &amp; Bus Fees'!H98</f>
        <v>466.66</v>
      </c>
      <c r="D127" s="105"/>
      <c r="E127" s="105"/>
    </row>
    <row r="128" spans="1:5" x14ac:dyDescent="0.3">
      <c r="A128" s="65" t="s">
        <v>442</v>
      </c>
      <c r="B128" s="70">
        <f>ROUND(B127*B126,2)</f>
        <v>107.66</v>
      </c>
      <c r="D128" s="105"/>
      <c r="E128" s="105"/>
    </row>
    <row r="129" spans="1:5" x14ac:dyDescent="0.3">
      <c r="A129" s="225" t="s">
        <v>421</v>
      </c>
      <c r="B129" s="71">
        <v>65000</v>
      </c>
      <c r="D129" s="105"/>
      <c r="E129" s="105"/>
    </row>
    <row r="130" spans="1:5" x14ac:dyDescent="0.3">
      <c r="A130" s="389" t="s">
        <v>663</v>
      </c>
      <c r="B130" s="390">
        <f>'Road Use Fee - Interstate'!C13</f>
        <v>0.15</v>
      </c>
      <c r="D130" s="105"/>
      <c r="E130" s="105"/>
    </row>
    <row r="131" spans="1:5" x14ac:dyDescent="0.3">
      <c r="A131" s="76" t="s">
        <v>592</v>
      </c>
      <c r="B131" s="71">
        <f>ROUND(B129*B130,2)</f>
        <v>9750</v>
      </c>
      <c r="D131" s="105"/>
      <c r="E131" s="105"/>
    </row>
    <row r="132" spans="1:5" x14ac:dyDescent="0.3">
      <c r="A132" s="77" t="s">
        <v>524</v>
      </c>
      <c r="B132" s="62">
        <f>'Road Use Fee - Interstate'!G20</f>
        <v>0.58333000000000002</v>
      </c>
      <c r="D132" s="105"/>
      <c r="E132" s="105"/>
    </row>
    <row r="133" spans="1:5" x14ac:dyDescent="0.3">
      <c r="A133" s="389" t="s">
        <v>587</v>
      </c>
      <c r="B133" s="391">
        <v>2.64E-2</v>
      </c>
      <c r="D133" s="105"/>
      <c r="E133" s="105"/>
    </row>
    <row r="134" spans="1:5" ht="16.2" x14ac:dyDescent="0.3">
      <c r="A134" s="65" t="s">
        <v>601</v>
      </c>
      <c r="B134" s="192">
        <f>ROUND(B131*B126*B133*B132,2)</f>
        <v>34.64</v>
      </c>
      <c r="D134" s="105"/>
      <c r="E134" s="105"/>
    </row>
    <row r="135" spans="1:5" x14ac:dyDescent="0.3">
      <c r="A135" s="39" t="s">
        <v>602</v>
      </c>
      <c r="B135" s="70">
        <f>SUM(B128,B134)</f>
        <v>142.30000000000001</v>
      </c>
      <c r="D135" s="105"/>
      <c r="E135" s="105"/>
    </row>
    <row r="136" spans="1:5" ht="15" thickBot="1" x14ac:dyDescent="0.35">
      <c r="A136" s="59"/>
      <c r="B136" s="64"/>
      <c r="D136" s="105"/>
      <c r="E136" s="105"/>
    </row>
    <row r="137" spans="1:5" ht="15" thickBot="1" x14ac:dyDescent="0.35">
      <c r="A137" s="245" t="s">
        <v>92</v>
      </c>
      <c r="B137" s="60"/>
      <c r="D137" s="105"/>
      <c r="E137" s="105"/>
    </row>
    <row r="138" spans="1:5" x14ac:dyDescent="0.3">
      <c r="A138" s="59" t="s">
        <v>77</v>
      </c>
      <c r="B138" s="61">
        <v>80000</v>
      </c>
      <c r="D138" s="105"/>
      <c r="E138" s="105"/>
    </row>
    <row r="139" spans="1:5" x14ac:dyDescent="0.3">
      <c r="A139" s="59" t="s">
        <v>415</v>
      </c>
      <c r="B139" s="75">
        <v>45689</v>
      </c>
      <c r="D139" s="105"/>
      <c r="E139" s="105"/>
    </row>
    <row r="140" spans="1:5" x14ac:dyDescent="0.3">
      <c r="A140" s="59" t="s">
        <v>79</v>
      </c>
      <c r="B140" s="75">
        <v>45900</v>
      </c>
      <c r="D140" s="105"/>
      <c r="E140" s="105"/>
    </row>
    <row r="141" spans="1:5" x14ac:dyDescent="0.3">
      <c r="A141" s="59" t="s">
        <v>80</v>
      </c>
      <c r="B141" s="62">
        <v>7</v>
      </c>
      <c r="D141" s="105"/>
      <c r="E141" s="105"/>
    </row>
    <row r="142" spans="1:5" x14ac:dyDescent="0.3">
      <c r="A142" s="59" t="s">
        <v>96</v>
      </c>
      <c r="B142" s="64">
        <v>0.23069999999999999</v>
      </c>
      <c r="D142" s="105"/>
      <c r="E142" s="105"/>
    </row>
    <row r="143" spans="1:5" x14ac:dyDescent="0.3">
      <c r="A143" s="59" t="s">
        <v>81</v>
      </c>
      <c r="B143" s="71">
        <f>' Truck &amp; Bus Fees'!H98</f>
        <v>466.66</v>
      </c>
      <c r="D143" s="105"/>
      <c r="E143" s="105"/>
    </row>
    <row r="144" spans="1:5" x14ac:dyDescent="0.3">
      <c r="A144" s="65" t="s">
        <v>551</v>
      </c>
      <c r="B144" s="70">
        <f>ROUND(B143*B142,2)</f>
        <v>107.66</v>
      </c>
      <c r="D144" s="105"/>
      <c r="E144" s="105"/>
    </row>
    <row r="145" spans="1:5" x14ac:dyDescent="0.3">
      <c r="A145" s="65" t="s">
        <v>420</v>
      </c>
      <c r="B145" s="71">
        <v>116291</v>
      </c>
      <c r="D145" s="105"/>
      <c r="E145" s="105"/>
    </row>
    <row r="146" spans="1:5" x14ac:dyDescent="0.3">
      <c r="A146" s="373" t="s">
        <v>664</v>
      </c>
      <c r="B146" s="374">
        <f>'Road Use Fee - Interstate'!C13</f>
        <v>0.15</v>
      </c>
      <c r="D146" s="105"/>
      <c r="E146" s="105"/>
    </row>
    <row r="147" spans="1:5" x14ac:dyDescent="0.3">
      <c r="A147" s="77" t="s">
        <v>593</v>
      </c>
      <c r="B147" s="71">
        <f>ROUND(B145*B146,2)</f>
        <v>17443.650000000001</v>
      </c>
      <c r="D147" s="105"/>
      <c r="E147" s="105"/>
    </row>
    <row r="148" spans="1:5" x14ac:dyDescent="0.3">
      <c r="A148" s="77" t="s">
        <v>525</v>
      </c>
      <c r="B148" s="62">
        <f>'Road Use Fee - Interstate'!G20</f>
        <v>0.58333000000000002</v>
      </c>
      <c r="D148" s="105"/>
      <c r="E148" s="105"/>
    </row>
    <row r="149" spans="1:5" ht="15" customHeight="1" x14ac:dyDescent="0.3">
      <c r="A149" s="375" t="s">
        <v>665</v>
      </c>
      <c r="B149" s="376">
        <v>2.6599999999999999E-2</v>
      </c>
      <c r="D149" s="105"/>
      <c r="E149" s="105"/>
    </row>
    <row r="150" spans="1:5" ht="16.2" x14ac:dyDescent="0.3">
      <c r="A150" s="65" t="s">
        <v>683</v>
      </c>
      <c r="B150" s="192">
        <f>ROUND(B147*B142*B149*B148,2)</f>
        <v>62.44</v>
      </c>
      <c r="D150" s="105"/>
      <c r="E150" s="105"/>
    </row>
    <row r="151" spans="1:5" x14ac:dyDescent="0.3">
      <c r="A151" s="39" t="s">
        <v>603</v>
      </c>
      <c r="B151" s="70">
        <f>SUM(B144,B150)</f>
        <v>170.1</v>
      </c>
      <c r="D151" s="105"/>
      <c r="E151" s="105"/>
    </row>
    <row r="152" spans="1:5" x14ac:dyDescent="0.3">
      <c r="A152" s="59"/>
      <c r="B152" s="64"/>
      <c r="D152" s="105"/>
      <c r="E152" s="105"/>
    </row>
    <row r="153" spans="1:5" x14ac:dyDescent="0.3">
      <c r="A153" s="67" t="s">
        <v>93</v>
      </c>
      <c r="B153" s="72">
        <f>B128</f>
        <v>107.66</v>
      </c>
      <c r="D153" s="105"/>
      <c r="E153" s="105"/>
    </row>
    <row r="154" spans="1:5" x14ac:dyDescent="0.3">
      <c r="A154" s="68" t="s">
        <v>94</v>
      </c>
      <c r="B154" s="73">
        <f>B144</f>
        <v>107.66</v>
      </c>
      <c r="D154" s="105"/>
      <c r="E154" s="105"/>
    </row>
    <row r="155" spans="1:5" x14ac:dyDescent="0.3">
      <c r="A155" s="65" t="s">
        <v>417</v>
      </c>
      <c r="B155" s="70">
        <f>ROUND(B153-B154,2)</f>
        <v>0</v>
      </c>
      <c r="D155" s="105"/>
      <c r="E155" s="105"/>
    </row>
    <row r="156" spans="1:5" x14ac:dyDescent="0.3">
      <c r="A156" s="65"/>
      <c r="B156" s="66"/>
      <c r="D156" s="105"/>
      <c r="E156" s="105"/>
    </row>
    <row r="157" spans="1:5" x14ac:dyDescent="0.3">
      <c r="A157" s="68" t="s">
        <v>102</v>
      </c>
      <c r="B157" s="72">
        <f>B134</f>
        <v>34.64</v>
      </c>
      <c r="D157" s="105"/>
      <c r="E157" s="105"/>
    </row>
    <row r="158" spans="1:5" x14ac:dyDescent="0.3">
      <c r="A158" s="68" t="s">
        <v>103</v>
      </c>
      <c r="B158" s="73">
        <f>B150</f>
        <v>62.44</v>
      </c>
      <c r="D158" s="105"/>
      <c r="E158" s="105"/>
    </row>
    <row r="159" spans="1:5" ht="15" customHeight="1" x14ac:dyDescent="0.3">
      <c r="A159" s="65" t="s">
        <v>604</v>
      </c>
      <c r="B159" s="70">
        <f>ROUND(B158-B157,2)</f>
        <v>27.8</v>
      </c>
      <c r="D159" s="105"/>
      <c r="E159" s="105"/>
    </row>
    <row r="160" spans="1:5" x14ac:dyDescent="0.3">
      <c r="A160" s="59"/>
      <c r="B160" s="63"/>
      <c r="D160" s="105"/>
      <c r="E160" s="105"/>
    </row>
    <row r="161" spans="1:5" x14ac:dyDescent="0.3">
      <c r="A161" s="65" t="s">
        <v>95</v>
      </c>
      <c r="B161" s="70">
        <f>B155</f>
        <v>0</v>
      </c>
      <c r="D161" s="189"/>
      <c r="E161" s="70"/>
    </row>
    <row r="162" spans="1:5" x14ac:dyDescent="0.3">
      <c r="A162" s="65" t="s">
        <v>104</v>
      </c>
      <c r="B162" s="74">
        <f>B159</f>
        <v>27.8</v>
      </c>
    </row>
    <row r="163" spans="1:5" x14ac:dyDescent="0.3">
      <c r="A163" s="69" t="s">
        <v>605</v>
      </c>
      <c r="B163" s="70">
        <f>SUM(B161:B162)</f>
        <v>27.8</v>
      </c>
    </row>
    <row r="164" spans="1:5" x14ac:dyDescent="0.3">
      <c r="A164" s="450" t="s">
        <v>162</v>
      </c>
      <c r="B164" s="70"/>
    </row>
    <row r="165" spans="1:5" x14ac:dyDescent="0.3">
      <c r="A165" s="450"/>
      <c r="B165" s="70"/>
    </row>
    <row r="166" spans="1:5" x14ac:dyDescent="0.3">
      <c r="A166" s="450"/>
      <c r="B166" s="70"/>
    </row>
    <row r="167" spans="1:5" ht="15" thickBot="1" x14ac:dyDescent="0.35">
      <c r="A167" s="189"/>
      <c r="B167" s="70"/>
    </row>
    <row r="168" spans="1:5" x14ac:dyDescent="0.3">
      <c r="A168" s="385" t="s">
        <v>503</v>
      </c>
      <c r="B168" s="387"/>
    </row>
    <row r="169" spans="1:5" x14ac:dyDescent="0.3">
      <c r="A169" s="483" t="s">
        <v>161</v>
      </c>
      <c r="B169" s="484"/>
    </row>
    <row r="170" spans="1:5" ht="15" thickBot="1" x14ac:dyDescent="0.35">
      <c r="A170" s="458"/>
      <c r="B170" s="459"/>
    </row>
    <row r="171" spans="1:5" ht="15" thickBot="1" x14ac:dyDescent="0.35">
      <c r="A171" s="245" t="s">
        <v>89</v>
      </c>
      <c r="B171" s="60"/>
    </row>
    <row r="172" spans="1:5" x14ac:dyDescent="0.3">
      <c r="A172" s="59" t="s">
        <v>622</v>
      </c>
      <c r="B172" s="61">
        <f>46010</f>
        <v>46010</v>
      </c>
    </row>
    <row r="173" spans="1:5" x14ac:dyDescent="0.3">
      <c r="A173" s="59" t="s">
        <v>90</v>
      </c>
      <c r="B173" s="75">
        <v>45658</v>
      </c>
    </row>
    <row r="174" spans="1:5" x14ac:dyDescent="0.3">
      <c r="A174" s="59" t="s">
        <v>79</v>
      </c>
      <c r="B174" s="75">
        <v>46022</v>
      </c>
    </row>
    <row r="175" spans="1:5" x14ac:dyDescent="0.3">
      <c r="A175" s="59" t="s">
        <v>80</v>
      </c>
      <c r="B175" s="62">
        <v>7</v>
      </c>
    </row>
    <row r="176" spans="1:5" x14ac:dyDescent="0.3">
      <c r="A176" s="59" t="s">
        <v>96</v>
      </c>
      <c r="B176" s="64">
        <v>0.27439000000000002</v>
      </c>
    </row>
    <row r="177" spans="1:2" x14ac:dyDescent="0.3">
      <c r="A177" s="59" t="s">
        <v>81</v>
      </c>
      <c r="B177" s="71">
        <f>' Truck &amp; Bus Fees'!H59</f>
        <v>206.5</v>
      </c>
    </row>
    <row r="178" spans="1:2" x14ac:dyDescent="0.3">
      <c r="A178" s="78" t="s">
        <v>630</v>
      </c>
      <c r="B178" s="70">
        <f>ROUND(B177*B176,2)</f>
        <v>56.66</v>
      </c>
    </row>
    <row r="179" spans="1:2" x14ac:dyDescent="0.3">
      <c r="A179" s="78" t="s">
        <v>450</v>
      </c>
      <c r="B179" s="70">
        <v>150894</v>
      </c>
    </row>
    <row r="180" spans="1:2" x14ac:dyDescent="0.3">
      <c r="A180" s="373" t="s">
        <v>666</v>
      </c>
      <c r="B180" s="378">
        <f>'Road Use Fee - Interstate'!C14</f>
        <v>0.1</v>
      </c>
    </row>
    <row r="181" spans="1:2" x14ac:dyDescent="0.3">
      <c r="A181" s="191" t="s">
        <v>594</v>
      </c>
      <c r="B181" s="71">
        <f>ROUND(B179*B180,2)</f>
        <v>15089.4</v>
      </c>
    </row>
    <row r="182" spans="1:2" x14ac:dyDescent="0.3">
      <c r="A182" s="191" t="s">
        <v>525</v>
      </c>
      <c r="B182" s="62">
        <f>'Road Use Fee - Interstate'!G20</f>
        <v>0.58333000000000002</v>
      </c>
    </row>
    <row r="183" spans="1:2" x14ac:dyDescent="0.3">
      <c r="A183" s="377" t="s">
        <v>667</v>
      </c>
      <c r="B183" s="376">
        <v>2.6599999999999999E-2</v>
      </c>
    </row>
    <row r="184" spans="1:2" ht="16.2" x14ac:dyDescent="0.45">
      <c r="A184" s="190" t="s">
        <v>684</v>
      </c>
      <c r="B184" s="199">
        <f>ROUND(B181*B176*B183*B182,2)</f>
        <v>64.239999999999995</v>
      </c>
    </row>
    <row r="185" spans="1:2" x14ac:dyDescent="0.3">
      <c r="A185" s="39" t="s">
        <v>632</v>
      </c>
      <c r="B185" s="70">
        <f>SUM(B178,B184)</f>
        <v>120.89999999999999</v>
      </c>
    </row>
    <row r="186" spans="1:2" ht="16.8" thickBot="1" x14ac:dyDescent="0.5">
      <c r="A186" s="190"/>
      <c r="B186" s="199"/>
    </row>
    <row r="187" spans="1:2" ht="15" thickBot="1" x14ac:dyDescent="0.35">
      <c r="A187" s="246" t="s">
        <v>92</v>
      </c>
      <c r="B187" s="60"/>
    </row>
    <row r="188" spans="1:2" x14ac:dyDescent="0.3">
      <c r="A188" s="59" t="s">
        <v>623</v>
      </c>
      <c r="B188" s="61">
        <v>47260</v>
      </c>
    </row>
    <row r="189" spans="1:2" x14ac:dyDescent="0.3">
      <c r="A189" s="59" t="s">
        <v>78</v>
      </c>
      <c r="B189" s="75">
        <v>45658</v>
      </c>
    </row>
    <row r="190" spans="1:2" x14ac:dyDescent="0.3">
      <c r="A190" s="59" t="s">
        <v>79</v>
      </c>
      <c r="B190" s="75">
        <v>46022</v>
      </c>
    </row>
    <row r="191" spans="1:2" x14ac:dyDescent="0.3">
      <c r="A191" s="200" t="s">
        <v>159</v>
      </c>
      <c r="B191" s="75">
        <v>45779</v>
      </c>
    </row>
    <row r="192" spans="1:2" ht="15" customHeight="1" x14ac:dyDescent="0.3">
      <c r="A192" s="59" t="s">
        <v>448</v>
      </c>
      <c r="B192" s="62">
        <v>7</v>
      </c>
    </row>
    <row r="193" spans="1:2" x14ac:dyDescent="0.3">
      <c r="A193" s="59" t="s">
        <v>96</v>
      </c>
      <c r="B193" s="64">
        <v>0.27439000000000002</v>
      </c>
    </row>
    <row r="194" spans="1:2" ht="15" customHeight="1" x14ac:dyDescent="0.3">
      <c r="A194" s="59" t="s">
        <v>81</v>
      </c>
      <c r="B194" s="71">
        <f>' Truck &amp; Bus Fees'!H60</f>
        <v>211.17</v>
      </c>
    </row>
    <row r="195" spans="1:2" x14ac:dyDescent="0.3">
      <c r="A195" s="65" t="s">
        <v>631</v>
      </c>
      <c r="B195" s="70">
        <f>ROUND(B194*B193,2)</f>
        <v>57.94</v>
      </c>
    </row>
    <row r="196" spans="1:2" x14ac:dyDescent="0.3">
      <c r="A196" s="225" t="s">
        <v>421</v>
      </c>
      <c r="B196" s="71">
        <v>175056</v>
      </c>
    </row>
    <row r="197" spans="1:2" x14ac:dyDescent="0.3">
      <c r="A197" s="373" t="s">
        <v>658</v>
      </c>
      <c r="B197" s="374">
        <f>'Road Use Fee - Interstate'!C12</f>
        <v>0.2</v>
      </c>
    </row>
    <row r="198" spans="1:2" x14ac:dyDescent="0.3">
      <c r="A198" s="77" t="s">
        <v>595</v>
      </c>
      <c r="B198" s="70">
        <f>ROUND(B196*B197,2)</f>
        <v>35011.199999999997</v>
      </c>
    </row>
    <row r="199" spans="1:2" x14ac:dyDescent="0.3">
      <c r="A199" s="77" t="s">
        <v>525</v>
      </c>
      <c r="B199" s="62">
        <f>'Road Use Fee - Interstate'!G20</f>
        <v>0.58333000000000002</v>
      </c>
    </row>
    <row r="200" spans="1:2" x14ac:dyDescent="0.3">
      <c r="A200" s="375" t="s">
        <v>665</v>
      </c>
      <c r="B200" s="376">
        <v>2.6599999999999999E-2</v>
      </c>
    </row>
    <row r="201" spans="1:2" ht="16.2" x14ac:dyDescent="0.3">
      <c r="A201" s="65" t="s">
        <v>685</v>
      </c>
      <c r="B201" s="192">
        <f>ROUND(B198*B193*B200*B199,2)</f>
        <v>149.06</v>
      </c>
    </row>
    <row r="202" spans="1:2" x14ac:dyDescent="0.3">
      <c r="A202" s="39" t="s">
        <v>633</v>
      </c>
      <c r="B202" s="70">
        <f>SUM(B195,B201)</f>
        <v>207</v>
      </c>
    </row>
    <row r="203" spans="1:2" x14ac:dyDescent="0.3">
      <c r="A203" s="59"/>
      <c r="B203" s="64"/>
    </row>
    <row r="204" spans="1:2" x14ac:dyDescent="0.3">
      <c r="A204" s="68" t="s">
        <v>94</v>
      </c>
      <c r="B204" s="72">
        <f>B195</f>
        <v>57.94</v>
      </c>
    </row>
    <row r="205" spans="1:2" ht="16.2" x14ac:dyDescent="0.3">
      <c r="A205" s="67" t="s">
        <v>93</v>
      </c>
      <c r="B205" s="401">
        <f>B178</f>
        <v>56.66</v>
      </c>
    </row>
    <row r="206" spans="1:2" x14ac:dyDescent="0.3">
      <c r="A206" s="65" t="s">
        <v>624</v>
      </c>
      <c r="B206" s="70">
        <f>ROUND(B204-B205,2)</f>
        <v>1.28</v>
      </c>
    </row>
    <row r="207" spans="1:2" x14ac:dyDescent="0.3">
      <c r="A207" s="65"/>
      <c r="B207" s="66"/>
    </row>
    <row r="208" spans="1:2" x14ac:dyDescent="0.3">
      <c r="A208" s="68" t="s">
        <v>102</v>
      </c>
      <c r="B208" s="72">
        <f>B184</f>
        <v>64.239999999999995</v>
      </c>
    </row>
    <row r="209" spans="1:2" x14ac:dyDescent="0.3">
      <c r="A209" s="68" t="s">
        <v>103</v>
      </c>
      <c r="B209" s="73">
        <f>B201</f>
        <v>149.06</v>
      </c>
    </row>
    <row r="210" spans="1:2" ht="15" customHeight="1" x14ac:dyDescent="0.3">
      <c r="A210" s="65" t="s">
        <v>606</v>
      </c>
      <c r="B210" s="70">
        <f>ROUND(B209-B208,2)</f>
        <v>84.82</v>
      </c>
    </row>
    <row r="211" spans="1:2" x14ac:dyDescent="0.3">
      <c r="A211" s="59"/>
      <c r="B211" s="63"/>
    </row>
    <row r="212" spans="1:2" x14ac:dyDescent="0.3">
      <c r="A212" s="68" t="s">
        <v>95</v>
      </c>
      <c r="B212" s="72">
        <f>B206</f>
        <v>1.28</v>
      </c>
    </row>
    <row r="213" spans="1:2" x14ac:dyDescent="0.3">
      <c r="A213" s="68" t="s">
        <v>104</v>
      </c>
      <c r="B213" s="73">
        <f>B210</f>
        <v>84.82</v>
      </c>
    </row>
    <row r="214" spans="1:2" x14ac:dyDescent="0.3">
      <c r="A214" s="69" t="s">
        <v>634</v>
      </c>
      <c r="B214" s="70">
        <f>SUM(B213,B212)</f>
        <v>86.1</v>
      </c>
    </row>
    <row r="215" spans="1:2" x14ac:dyDescent="0.3">
      <c r="A215" s="452" t="s">
        <v>167</v>
      </c>
      <c r="B215" s="188"/>
    </row>
    <row r="216" spans="1:2" x14ac:dyDescent="0.3">
      <c r="A216" s="452"/>
      <c r="B216" s="70"/>
    </row>
    <row r="217" spans="1:2" x14ac:dyDescent="0.3">
      <c r="A217" s="452"/>
      <c r="B217" s="70"/>
    </row>
    <row r="218" spans="1:2" ht="15" thickBot="1" x14ac:dyDescent="0.35">
      <c r="A218" s="69"/>
      <c r="B218" s="70"/>
    </row>
    <row r="219" spans="1:2" x14ac:dyDescent="0.3">
      <c r="A219" s="385" t="s">
        <v>504</v>
      </c>
      <c r="B219" s="387"/>
    </row>
    <row r="220" spans="1:2" x14ac:dyDescent="0.3">
      <c r="A220" s="483" t="s">
        <v>345</v>
      </c>
      <c r="B220" s="484"/>
    </row>
    <row r="221" spans="1:2" ht="15" thickBot="1" x14ac:dyDescent="0.35">
      <c r="A221" s="458"/>
      <c r="B221" s="459"/>
    </row>
    <row r="222" spans="1:2" ht="15" thickBot="1" x14ac:dyDescent="0.35">
      <c r="A222" s="245" t="s">
        <v>89</v>
      </c>
      <c r="B222" s="60"/>
    </row>
    <row r="223" spans="1:2" x14ac:dyDescent="0.3">
      <c r="A223" s="59" t="s">
        <v>77</v>
      </c>
      <c r="B223" s="61">
        <v>26000</v>
      </c>
    </row>
    <row r="224" spans="1:2" x14ac:dyDescent="0.3">
      <c r="A224" s="59" t="s">
        <v>90</v>
      </c>
      <c r="B224" s="75">
        <v>45689</v>
      </c>
    </row>
    <row r="225" spans="1:2" x14ac:dyDescent="0.3">
      <c r="A225" s="59" t="s">
        <v>79</v>
      </c>
      <c r="B225" s="75">
        <v>46053</v>
      </c>
    </row>
    <row r="226" spans="1:2" x14ac:dyDescent="0.3">
      <c r="A226" s="59" t="s">
        <v>96</v>
      </c>
      <c r="B226" s="64">
        <v>0.51321000000000006</v>
      </c>
    </row>
    <row r="227" spans="1:2" x14ac:dyDescent="0.3">
      <c r="A227" s="59" t="s">
        <v>81</v>
      </c>
      <c r="B227" s="340">
        <f>' Truck &amp; Bus Fees'!E33</f>
        <v>163.33000000000001</v>
      </c>
    </row>
    <row r="228" spans="1:2" x14ac:dyDescent="0.3">
      <c r="A228" s="78" t="s">
        <v>552</v>
      </c>
      <c r="B228" s="70">
        <f>ROUND(B227*B226,2)</f>
        <v>83.82</v>
      </c>
    </row>
    <row r="229" spans="1:2" ht="15" customHeight="1" x14ac:dyDescent="0.3">
      <c r="A229" s="455" t="s">
        <v>347</v>
      </c>
      <c r="B229" s="64"/>
    </row>
    <row r="230" spans="1:2" ht="15" thickBot="1" x14ac:dyDescent="0.35">
      <c r="A230" s="455" t="s">
        <v>92</v>
      </c>
      <c r="B230" s="60"/>
    </row>
    <row r="231" spans="1:2" ht="15" thickBot="1" x14ac:dyDescent="0.35">
      <c r="A231" s="226" t="s">
        <v>92</v>
      </c>
      <c r="B231" s="60"/>
    </row>
    <row r="232" spans="1:2" x14ac:dyDescent="0.3">
      <c r="A232" s="59" t="s">
        <v>77</v>
      </c>
      <c r="B232" s="61">
        <v>50000</v>
      </c>
    </row>
    <row r="233" spans="1:2" x14ac:dyDescent="0.3">
      <c r="A233" s="59" t="s">
        <v>78</v>
      </c>
      <c r="B233" s="75">
        <v>45689</v>
      </c>
    </row>
    <row r="234" spans="1:2" x14ac:dyDescent="0.3">
      <c r="A234" s="59" t="s">
        <v>79</v>
      </c>
      <c r="B234" s="75">
        <v>46053</v>
      </c>
    </row>
    <row r="235" spans="1:2" x14ac:dyDescent="0.3">
      <c r="A235" s="59" t="s">
        <v>91</v>
      </c>
      <c r="B235" s="75">
        <v>45719</v>
      </c>
    </row>
    <row r="236" spans="1:2" x14ac:dyDescent="0.3">
      <c r="A236" s="59" t="s">
        <v>80</v>
      </c>
      <c r="B236" s="62">
        <v>10</v>
      </c>
    </row>
    <row r="237" spans="1:2" x14ac:dyDescent="0.3">
      <c r="A237" s="59" t="s">
        <v>96</v>
      </c>
      <c r="B237" s="64">
        <v>0.51321000000000006</v>
      </c>
    </row>
    <row r="238" spans="1:2" x14ac:dyDescent="0.3">
      <c r="A238" s="59" t="s">
        <v>81</v>
      </c>
      <c r="B238" s="311">
        <f>' Truck &amp; Bus Fees'!E33</f>
        <v>163.33000000000001</v>
      </c>
    </row>
    <row r="239" spans="1:2" x14ac:dyDescent="0.3">
      <c r="A239" s="65" t="s">
        <v>550</v>
      </c>
      <c r="B239" s="70">
        <f>ROUND(B238*B237,2)</f>
        <v>83.82</v>
      </c>
    </row>
    <row r="240" spans="1:2" x14ac:dyDescent="0.3">
      <c r="A240" s="78" t="s">
        <v>422</v>
      </c>
      <c r="B240" s="71">
        <v>85500</v>
      </c>
    </row>
    <row r="241" spans="1:2" ht="15" customHeight="1" x14ac:dyDescent="0.3">
      <c r="A241" s="373" t="s">
        <v>668</v>
      </c>
      <c r="B241" s="374">
        <f>'Road Use Fee - Interstate'!C11</f>
        <v>0.25</v>
      </c>
    </row>
    <row r="242" spans="1:2" x14ac:dyDescent="0.3">
      <c r="A242" t="s">
        <v>596</v>
      </c>
      <c r="B242" s="55">
        <f>ROUND(B240*B241,2)</f>
        <v>21375</v>
      </c>
    </row>
    <row r="243" spans="1:2" ht="15" customHeight="1" x14ac:dyDescent="0.3">
      <c r="A243" s="59" t="s">
        <v>525</v>
      </c>
      <c r="B243" s="312">
        <f>'Road Use Fee - Interstate'!G17</f>
        <v>0.83333000000000002</v>
      </c>
    </row>
    <row r="244" spans="1:2" x14ac:dyDescent="0.3">
      <c r="A244" s="379" t="s">
        <v>665</v>
      </c>
      <c r="B244" s="376">
        <v>2.6599999999999999E-2</v>
      </c>
    </row>
    <row r="245" spans="1:2" x14ac:dyDescent="0.3">
      <c r="A245" s="65" t="s">
        <v>686</v>
      </c>
      <c r="B245" s="70">
        <f>ROUND(B242*B237*B244*B243,2)</f>
        <v>243.16</v>
      </c>
    </row>
    <row r="246" spans="1:2" ht="15" customHeight="1" x14ac:dyDescent="0.3">
      <c r="A246" s="207" t="s">
        <v>607</v>
      </c>
      <c r="B246" s="192">
        <f>SUM(B239,B245)</f>
        <v>326.98</v>
      </c>
    </row>
    <row r="247" spans="1:2" x14ac:dyDescent="0.3">
      <c r="A247" s="59"/>
      <c r="B247" s="64"/>
    </row>
    <row r="248" spans="1:2" x14ac:dyDescent="0.3">
      <c r="A248" s="67" t="s">
        <v>93</v>
      </c>
      <c r="B248" s="72">
        <f>B228</f>
        <v>83.82</v>
      </c>
    </row>
    <row r="249" spans="1:2" x14ac:dyDescent="0.3">
      <c r="A249" s="68" t="s">
        <v>94</v>
      </c>
      <c r="B249" s="73">
        <f>B239</f>
        <v>83.82</v>
      </c>
    </row>
    <row r="250" spans="1:2" x14ac:dyDescent="0.3">
      <c r="A250" s="65" t="s">
        <v>608</v>
      </c>
      <c r="B250" s="70">
        <f>ROUND(B249-B248,2)</f>
        <v>0</v>
      </c>
    </row>
    <row r="251" spans="1:2" x14ac:dyDescent="0.3">
      <c r="A251" s="65"/>
      <c r="B251" s="66"/>
    </row>
    <row r="252" spans="1:2" x14ac:dyDescent="0.3">
      <c r="A252" s="68" t="s">
        <v>102</v>
      </c>
      <c r="B252" s="72">
        <v>0</v>
      </c>
    </row>
    <row r="253" spans="1:2" x14ac:dyDescent="0.3">
      <c r="A253" s="68" t="s">
        <v>103</v>
      </c>
      <c r="B253" s="73">
        <f>B245</f>
        <v>243.16</v>
      </c>
    </row>
    <row r="254" spans="1:2" x14ac:dyDescent="0.3">
      <c r="A254" s="65" t="s">
        <v>609</v>
      </c>
      <c r="B254" s="70">
        <f>ROUND(B245-B252,2)</f>
        <v>243.16</v>
      </c>
    </row>
    <row r="255" spans="1:2" ht="15" customHeight="1" x14ac:dyDescent="0.3">
      <c r="A255" s="59"/>
      <c r="B255" s="63"/>
    </row>
    <row r="256" spans="1:2" ht="15" customHeight="1" x14ac:dyDescent="0.3">
      <c r="A256" s="68" t="s">
        <v>95</v>
      </c>
      <c r="B256" s="72">
        <f>B250</f>
        <v>0</v>
      </c>
    </row>
    <row r="257" spans="1:2" x14ac:dyDescent="0.3">
      <c r="A257" s="68" t="s">
        <v>104</v>
      </c>
      <c r="B257" s="73">
        <f>B254</f>
        <v>243.16</v>
      </c>
    </row>
    <row r="258" spans="1:2" x14ac:dyDescent="0.3">
      <c r="A258" s="69" t="s">
        <v>610</v>
      </c>
      <c r="B258" s="70">
        <f>SUM(B256:B257)</f>
        <v>243.16</v>
      </c>
    </row>
    <row r="259" spans="1:2" x14ac:dyDescent="0.3">
      <c r="A259" s="452" t="s">
        <v>163</v>
      </c>
      <c r="B259" s="188"/>
    </row>
    <row r="260" spans="1:2" x14ac:dyDescent="0.3">
      <c r="A260" s="452"/>
      <c r="B260" s="70"/>
    </row>
    <row r="261" spans="1:2" x14ac:dyDescent="0.3">
      <c r="A261" s="452"/>
      <c r="B261" s="70"/>
    </row>
    <row r="262" spans="1:2" x14ac:dyDescent="0.3">
      <c r="A262" s="450" t="s">
        <v>168</v>
      </c>
      <c r="B262" s="70"/>
    </row>
    <row r="263" spans="1:2" x14ac:dyDescent="0.3">
      <c r="A263" s="450"/>
      <c r="B263" s="70"/>
    </row>
    <row r="264" spans="1:2" ht="15" thickBot="1" x14ac:dyDescent="0.35">
      <c r="A264" s="217"/>
    </row>
    <row r="265" spans="1:2" x14ac:dyDescent="0.3">
      <c r="A265" s="525" t="s">
        <v>120</v>
      </c>
      <c r="B265" s="526"/>
    </row>
    <row r="266" spans="1:2" x14ac:dyDescent="0.3">
      <c r="A266" s="483" t="s">
        <v>326</v>
      </c>
      <c r="B266" s="484"/>
    </row>
    <row r="267" spans="1:2" ht="15" thickBot="1" x14ac:dyDescent="0.35">
      <c r="A267" s="458"/>
      <c r="B267" s="459"/>
    </row>
    <row r="268" spans="1:2" ht="15" thickBot="1" x14ac:dyDescent="0.35">
      <c r="A268" s="244" t="s">
        <v>119</v>
      </c>
      <c r="B268" s="43"/>
    </row>
    <row r="269" spans="1:2" x14ac:dyDescent="0.3">
      <c r="A269" s="100" t="s">
        <v>112</v>
      </c>
      <c r="B269" s="98">
        <v>26000</v>
      </c>
    </row>
    <row r="270" spans="1:2" x14ac:dyDescent="0.3">
      <c r="A270" s="100" t="s">
        <v>113</v>
      </c>
      <c r="B270" s="54">
        <v>45717</v>
      </c>
    </row>
    <row r="271" spans="1:2" x14ac:dyDescent="0.3">
      <c r="A271" s="100" t="s">
        <v>114</v>
      </c>
      <c r="B271" s="54">
        <v>46081</v>
      </c>
    </row>
    <row r="272" spans="1:2" x14ac:dyDescent="0.3">
      <c r="A272" s="100" t="s">
        <v>115</v>
      </c>
      <c r="B272" s="45">
        <v>10</v>
      </c>
    </row>
    <row r="273" spans="1:2" x14ac:dyDescent="0.3">
      <c r="A273" s="100" t="s">
        <v>116</v>
      </c>
      <c r="B273" s="46">
        <v>0.51321000000000006</v>
      </c>
    </row>
    <row r="274" spans="1:2" x14ac:dyDescent="0.3">
      <c r="A274" s="100" t="s">
        <v>117</v>
      </c>
      <c r="B274" s="313">
        <f>' Truck &amp; Bus Fees'!M33</f>
        <v>32.67</v>
      </c>
    </row>
    <row r="275" spans="1:2" x14ac:dyDescent="0.3">
      <c r="A275" s="43" t="s">
        <v>464</v>
      </c>
      <c r="B275" s="96">
        <f>SUM(B274*B273)</f>
        <v>16.766570700000003</v>
      </c>
    </row>
    <row r="276" spans="1:2" x14ac:dyDescent="0.3">
      <c r="A276" s="455" t="s">
        <v>149</v>
      </c>
      <c r="B276" s="96"/>
    </row>
    <row r="277" spans="1:2" ht="15" thickBot="1" x14ac:dyDescent="0.35">
      <c r="A277" s="455" t="s">
        <v>92</v>
      </c>
      <c r="B277" s="96"/>
    </row>
    <row r="278" spans="1:2" ht="15" thickBot="1" x14ac:dyDescent="0.35">
      <c r="A278" s="226" t="s">
        <v>118</v>
      </c>
      <c r="B278" s="43"/>
    </row>
    <row r="279" spans="1:2" x14ac:dyDescent="0.3">
      <c r="A279" t="s">
        <v>77</v>
      </c>
      <c r="B279" s="99">
        <v>40000</v>
      </c>
    </row>
    <row r="280" spans="1:2" x14ac:dyDescent="0.3">
      <c r="A280" t="s">
        <v>78</v>
      </c>
      <c r="B280" s="54">
        <v>45717</v>
      </c>
    </row>
    <row r="281" spans="1:2" x14ac:dyDescent="0.3">
      <c r="A281" t="s">
        <v>79</v>
      </c>
      <c r="B281" s="54">
        <v>46081</v>
      </c>
    </row>
    <row r="282" spans="1:2" x14ac:dyDescent="0.3">
      <c r="A282" s="100" t="s">
        <v>148</v>
      </c>
      <c r="B282" s="54">
        <v>45800</v>
      </c>
    </row>
    <row r="283" spans="1:2" x14ac:dyDescent="0.3">
      <c r="A283" t="s">
        <v>80</v>
      </c>
      <c r="B283" s="45">
        <v>10</v>
      </c>
    </row>
    <row r="284" spans="1:2" x14ac:dyDescent="0.3">
      <c r="A284" t="s">
        <v>96</v>
      </c>
      <c r="B284" s="46">
        <v>0.51321000000000006</v>
      </c>
    </row>
    <row r="285" spans="1:2" ht="15" customHeight="1" x14ac:dyDescent="0.3">
      <c r="A285" t="s">
        <v>523</v>
      </c>
      <c r="B285" s="45">
        <f>'Road Use Fee - Interstate'!G17</f>
        <v>0.83333000000000002</v>
      </c>
    </row>
    <row r="286" spans="1:2" x14ac:dyDescent="0.3">
      <c r="A286" t="s">
        <v>81</v>
      </c>
      <c r="B286" s="47">
        <f>' Truck &amp; Bus Fees'!M50</f>
        <v>50.33</v>
      </c>
    </row>
    <row r="287" spans="1:2" ht="15" customHeight="1" x14ac:dyDescent="0.3">
      <c r="A287" s="39" t="s">
        <v>465</v>
      </c>
      <c r="B287" s="338">
        <f>ROUND(B286*B284,2)</f>
        <v>25.83</v>
      </c>
    </row>
    <row r="288" spans="1:2" ht="15" customHeight="1" x14ac:dyDescent="0.3">
      <c r="A288" s="100" t="s">
        <v>420</v>
      </c>
      <c r="B288" s="47">
        <v>41943</v>
      </c>
    </row>
    <row r="289" spans="1:2" x14ac:dyDescent="0.3">
      <c r="A289" s="373" t="s">
        <v>669</v>
      </c>
      <c r="B289" s="380">
        <f>'Road Use Fee - Interstate'!C14</f>
        <v>0.1</v>
      </c>
    </row>
    <row r="290" spans="1:2" x14ac:dyDescent="0.3">
      <c r="A290" t="s">
        <v>582</v>
      </c>
      <c r="B290" s="49">
        <f>ROUND(B288*B289,2)</f>
        <v>4194.3</v>
      </c>
    </row>
    <row r="291" spans="1:2" x14ac:dyDescent="0.3">
      <c r="A291" s="381" t="s">
        <v>661</v>
      </c>
      <c r="B291" s="376">
        <v>2.6599999999999999E-2</v>
      </c>
    </row>
    <row r="292" spans="1:2" x14ac:dyDescent="0.3">
      <c r="A292" s="39" t="s">
        <v>687</v>
      </c>
      <c r="B292" s="51">
        <f>ROUND(B290*B284*B291*B285,2)</f>
        <v>47.71</v>
      </c>
    </row>
    <row r="293" spans="1:2" x14ac:dyDescent="0.3">
      <c r="A293" s="39"/>
      <c r="B293" s="51"/>
    </row>
    <row r="294" spans="1:2" x14ac:dyDescent="0.3">
      <c r="A294" s="67" t="s">
        <v>93</v>
      </c>
      <c r="B294" s="101">
        <f>B275</f>
        <v>16.766570700000003</v>
      </c>
    </row>
    <row r="295" spans="1:2" x14ac:dyDescent="0.3">
      <c r="A295" s="68" t="s">
        <v>123</v>
      </c>
      <c r="B295" s="102">
        <f>B287</f>
        <v>25.83</v>
      </c>
    </row>
    <row r="296" spans="1:2" x14ac:dyDescent="0.3">
      <c r="A296" s="65" t="s">
        <v>467</v>
      </c>
      <c r="B296" s="51">
        <f>SUM(B295-B294)</f>
        <v>9.0634292999999957</v>
      </c>
    </row>
    <row r="297" spans="1:2" ht="15" customHeight="1" x14ac:dyDescent="0.3">
      <c r="A297"/>
      <c r="B297" s="51"/>
    </row>
    <row r="298" spans="1:2" x14ac:dyDescent="0.3">
      <c r="A298" s="68" t="s">
        <v>102</v>
      </c>
      <c r="B298" s="72">
        <v>0</v>
      </c>
    </row>
    <row r="299" spans="1:2" x14ac:dyDescent="0.3">
      <c r="A299" s="68" t="s">
        <v>103</v>
      </c>
      <c r="B299" s="73">
        <f>B292</f>
        <v>47.71</v>
      </c>
    </row>
    <row r="300" spans="1:2" x14ac:dyDescent="0.3">
      <c r="A300" s="65" t="s">
        <v>611</v>
      </c>
      <c r="B300" s="70">
        <f>ROUND(B299-B298,2)</f>
        <v>47.71</v>
      </c>
    </row>
    <row r="301" spans="1:2" ht="15" customHeight="1" x14ac:dyDescent="0.3">
      <c r="A301" s="65"/>
      <c r="B301" s="70"/>
    </row>
    <row r="302" spans="1:2" x14ac:dyDescent="0.3">
      <c r="A302" s="229" t="s">
        <v>94</v>
      </c>
      <c r="B302" s="70">
        <f>B296</f>
        <v>9.0634292999999957</v>
      </c>
    </row>
    <row r="303" spans="1:2" x14ac:dyDescent="0.3">
      <c r="A303" s="229" t="s">
        <v>103</v>
      </c>
      <c r="B303" s="51">
        <f>B300</f>
        <v>47.71</v>
      </c>
    </row>
    <row r="304" spans="1:2" x14ac:dyDescent="0.3">
      <c r="A304" s="43" t="s">
        <v>612</v>
      </c>
      <c r="B304" s="48">
        <f>SUM(B303,B302)</f>
        <v>56.773429299999997</v>
      </c>
    </row>
    <row r="305" spans="1:2" x14ac:dyDescent="0.3">
      <c r="A305" s="454" t="s">
        <v>164</v>
      </c>
    </row>
    <row r="306" spans="1:2" x14ac:dyDescent="0.3">
      <c r="A306" s="454"/>
      <c r="B306" s="105"/>
    </row>
    <row r="307" spans="1:2" x14ac:dyDescent="0.3">
      <c r="A307" s="454"/>
      <c r="B307" s="106"/>
    </row>
    <row r="308" spans="1:2" x14ac:dyDescent="0.3">
      <c r="A308" s="450" t="s">
        <v>201</v>
      </c>
      <c r="B308" s="98"/>
    </row>
    <row r="309" spans="1:2" x14ac:dyDescent="0.3">
      <c r="A309" s="450"/>
      <c r="B309" s="54"/>
    </row>
    <row r="310" spans="1:2" ht="15" thickBot="1" x14ac:dyDescent="0.35">
      <c r="A310" s="100"/>
      <c r="B310" s="54"/>
    </row>
    <row r="311" spans="1:2" x14ac:dyDescent="0.3">
      <c r="A311" s="523" t="s">
        <v>143</v>
      </c>
      <c r="B311" s="524"/>
    </row>
    <row r="312" spans="1:2" x14ac:dyDescent="0.3">
      <c r="A312" s="483" t="s">
        <v>330</v>
      </c>
      <c r="B312" s="484"/>
    </row>
    <row r="313" spans="1:2" ht="15" thickBot="1" x14ac:dyDescent="0.35">
      <c r="A313" s="458"/>
      <c r="B313" s="459"/>
    </row>
    <row r="314" spans="1:2" ht="15" thickBot="1" x14ac:dyDescent="0.35">
      <c r="A314" s="244" t="s">
        <v>119</v>
      </c>
      <c r="B314" s="43"/>
    </row>
    <row r="315" spans="1:2" x14ac:dyDescent="0.3">
      <c r="A315" s="100" t="s">
        <v>112</v>
      </c>
      <c r="B315" s="98">
        <v>55000</v>
      </c>
    </row>
    <row r="316" spans="1:2" x14ac:dyDescent="0.3">
      <c r="A316" s="100" t="s">
        <v>113</v>
      </c>
      <c r="B316" s="54">
        <v>45748</v>
      </c>
    </row>
    <row r="317" spans="1:2" x14ac:dyDescent="0.3">
      <c r="A317" s="100" t="s">
        <v>114</v>
      </c>
      <c r="B317" s="54">
        <v>46022</v>
      </c>
    </row>
    <row r="318" spans="1:2" x14ac:dyDescent="0.3">
      <c r="A318" s="100" t="s">
        <v>115</v>
      </c>
      <c r="B318" s="45">
        <v>9</v>
      </c>
    </row>
    <row r="319" spans="1:2" x14ac:dyDescent="0.3">
      <c r="A319" s="100" t="s">
        <v>116</v>
      </c>
      <c r="B319" s="46">
        <v>0.45411000000000001</v>
      </c>
    </row>
    <row r="320" spans="1:2" x14ac:dyDescent="0.3">
      <c r="A320" s="100" t="s">
        <v>526</v>
      </c>
      <c r="B320" s="45">
        <f>'Road Use Fee - Interstate'!G18</f>
        <v>0.75</v>
      </c>
    </row>
    <row r="321" spans="1:2" x14ac:dyDescent="0.3">
      <c r="A321" s="100" t="s">
        <v>117</v>
      </c>
      <c r="B321" s="97">
        <f>' Truck &amp; Bus Fees'!L68</f>
        <v>103.75</v>
      </c>
    </row>
    <row r="322" spans="1:2" x14ac:dyDescent="0.3">
      <c r="A322" s="190" t="s">
        <v>470</v>
      </c>
      <c r="B322" s="96">
        <f>SUM(B321*B319)</f>
        <v>47.113912499999998</v>
      </c>
    </row>
    <row r="323" spans="1:2" x14ac:dyDescent="0.3">
      <c r="A323" s="191" t="s">
        <v>450</v>
      </c>
      <c r="B323" s="97">
        <v>32000</v>
      </c>
    </row>
    <row r="324" spans="1:2" x14ac:dyDescent="0.3">
      <c r="A324" s="294" t="s">
        <v>670</v>
      </c>
      <c r="B324" s="392">
        <f>'Road Use Fee - Interstate'!C14</f>
        <v>0.1</v>
      </c>
    </row>
    <row r="325" spans="1:2" x14ac:dyDescent="0.3">
      <c r="A325" s="190" t="s">
        <v>332</v>
      </c>
      <c r="B325" s="241">
        <f>ROUND(B323*B324,2)</f>
        <v>3200</v>
      </c>
    </row>
    <row r="326" spans="1:2" x14ac:dyDescent="0.3">
      <c r="A326" s="393" t="s">
        <v>671</v>
      </c>
      <c r="B326" s="290">
        <v>2.6599999999999999E-2</v>
      </c>
    </row>
    <row r="327" spans="1:2" ht="16.2" x14ac:dyDescent="0.3">
      <c r="A327" s="69" t="s">
        <v>688</v>
      </c>
      <c r="B327" s="192">
        <f>ROUND(B325*B319*B326*B320,2)</f>
        <v>28.99</v>
      </c>
    </row>
    <row r="328" spans="1:2" ht="15" thickBot="1" x14ac:dyDescent="0.35">
      <c r="A328" s="59"/>
      <c r="B328" s="62"/>
    </row>
    <row r="329" spans="1:2" ht="15" thickBot="1" x14ac:dyDescent="0.35">
      <c r="A329" s="226" t="s">
        <v>118</v>
      </c>
      <c r="B329" s="43"/>
    </row>
    <row r="330" spans="1:2" x14ac:dyDescent="0.3">
      <c r="A330" t="s">
        <v>77</v>
      </c>
      <c r="B330" s="99">
        <v>80000</v>
      </c>
    </row>
    <row r="331" spans="1:2" x14ac:dyDescent="0.3">
      <c r="A331" t="s">
        <v>78</v>
      </c>
      <c r="B331" s="54">
        <v>45748</v>
      </c>
    </row>
    <row r="332" spans="1:2" x14ac:dyDescent="0.3">
      <c r="A332" t="s">
        <v>79</v>
      </c>
      <c r="B332" s="54">
        <v>46022</v>
      </c>
    </row>
    <row r="333" spans="1:2" x14ac:dyDescent="0.3">
      <c r="A333" s="100" t="s">
        <v>144</v>
      </c>
      <c r="B333" s="54">
        <v>45770</v>
      </c>
    </row>
    <row r="334" spans="1:2" x14ac:dyDescent="0.3">
      <c r="A334" t="s">
        <v>80</v>
      </c>
      <c r="B334" s="45">
        <v>9</v>
      </c>
    </row>
    <row r="335" spans="1:2" x14ac:dyDescent="0.3">
      <c r="A335" t="s">
        <v>96</v>
      </c>
      <c r="B335" s="46">
        <v>0.45411000000000001</v>
      </c>
    </row>
    <row r="336" spans="1:2" x14ac:dyDescent="0.3">
      <c r="A336" t="s">
        <v>523</v>
      </c>
      <c r="B336" s="45">
        <f>'Road Use Fee - Interstate'!G17</f>
        <v>0.83333000000000002</v>
      </c>
    </row>
    <row r="337" spans="1:2" ht="15" customHeight="1" x14ac:dyDescent="0.3">
      <c r="A337" t="s">
        <v>81</v>
      </c>
      <c r="B337" s="47">
        <f>' Truck &amp; Bus Fees'!L98</f>
        <v>200</v>
      </c>
    </row>
    <row r="338" spans="1:2" x14ac:dyDescent="0.3">
      <c r="A338" s="227" t="s">
        <v>472</v>
      </c>
      <c r="B338" s="50">
        <f>ROUND(B337*B335,2)</f>
        <v>90.82</v>
      </c>
    </row>
    <row r="339" spans="1:2" x14ac:dyDescent="0.3">
      <c r="A339" s="231" t="s">
        <v>422</v>
      </c>
      <c r="B339" s="240">
        <v>32000</v>
      </c>
    </row>
    <row r="340" spans="1:2" x14ac:dyDescent="0.3">
      <c r="A340" s="373" t="s">
        <v>672</v>
      </c>
      <c r="B340" s="383">
        <f>'Road Use Fee - Interstate'!C14</f>
        <v>0.1</v>
      </c>
    </row>
    <row r="341" spans="1:2" x14ac:dyDescent="0.3">
      <c r="A341" s="39" t="s">
        <v>521</v>
      </c>
      <c r="B341" s="241">
        <f>ROUND(B339*B340,2)</f>
        <v>3200</v>
      </c>
    </row>
    <row r="342" spans="1:2" x14ac:dyDescent="0.3">
      <c r="A342" s="381" t="s">
        <v>656</v>
      </c>
      <c r="B342" s="376">
        <v>2.6599999999999999E-2</v>
      </c>
    </row>
    <row r="343" spans="1:2" x14ac:dyDescent="0.3">
      <c r="A343" s="193" t="s">
        <v>689</v>
      </c>
      <c r="B343" s="51">
        <f>ROUND(B341*B335*B342*B336,2)</f>
        <v>32.21</v>
      </c>
    </row>
    <row r="344" spans="1:2" x14ac:dyDescent="0.3">
      <c r="A344" s="39"/>
      <c r="B344" s="51"/>
    </row>
    <row r="345" spans="1:2" x14ac:dyDescent="0.3">
      <c r="A345" s="67" t="s">
        <v>93</v>
      </c>
      <c r="B345" s="101">
        <f>B322</f>
        <v>47.113912499999998</v>
      </c>
    </row>
    <row r="346" spans="1:2" x14ac:dyDescent="0.3">
      <c r="A346" s="68" t="s">
        <v>123</v>
      </c>
      <c r="B346" s="102">
        <f>B338</f>
        <v>90.82</v>
      </c>
    </row>
    <row r="347" spans="1:2" x14ac:dyDescent="0.3">
      <c r="A347" s="65" t="s">
        <v>475</v>
      </c>
      <c r="B347" s="51">
        <f>SUM(B346-B345)</f>
        <v>43.706087499999995</v>
      </c>
    </row>
    <row r="348" spans="1:2" x14ac:dyDescent="0.3">
      <c r="A348"/>
      <c r="B348" s="51"/>
    </row>
    <row r="349" spans="1:2" x14ac:dyDescent="0.3">
      <c r="A349" s="68" t="s">
        <v>102</v>
      </c>
      <c r="B349" s="72">
        <f>B327</f>
        <v>28.99</v>
      </c>
    </row>
    <row r="350" spans="1:2" x14ac:dyDescent="0.3">
      <c r="A350" s="68" t="s">
        <v>103</v>
      </c>
      <c r="B350" s="72">
        <f>B343</f>
        <v>32.21</v>
      </c>
    </row>
    <row r="351" spans="1:2" ht="16.2" x14ac:dyDescent="0.3">
      <c r="A351" s="65" t="s">
        <v>613</v>
      </c>
      <c r="B351" s="192">
        <f>ROUND(B350-B349,2)</f>
        <v>3.22</v>
      </c>
    </row>
    <row r="352" spans="1:2" x14ac:dyDescent="0.3">
      <c r="A352" s="65"/>
      <c r="B352" s="70"/>
    </row>
    <row r="353" spans="1:2" ht="15" customHeight="1" x14ac:dyDescent="0.3">
      <c r="A353" s="229" t="s">
        <v>94</v>
      </c>
      <c r="B353" s="70">
        <f>B347</f>
        <v>43.706087499999995</v>
      </c>
    </row>
    <row r="354" spans="1:2" x14ac:dyDescent="0.3">
      <c r="A354" s="229" t="s">
        <v>103</v>
      </c>
      <c r="B354" s="194">
        <f>B351</f>
        <v>3.22</v>
      </c>
    </row>
    <row r="355" spans="1:2" ht="15" thickBot="1" x14ac:dyDescent="0.35">
      <c r="A355" s="43" t="s">
        <v>614</v>
      </c>
      <c r="B355" s="48">
        <f>SUM(B354,B353)</f>
        <v>46.926087499999994</v>
      </c>
    </row>
    <row r="356" spans="1:2" x14ac:dyDescent="0.3">
      <c r="A356" s="520" t="s">
        <v>166</v>
      </c>
    </row>
    <row r="357" spans="1:2" x14ac:dyDescent="0.3">
      <c r="A357" s="521"/>
    </row>
    <row r="358" spans="1:2" ht="15" thickBot="1" x14ac:dyDescent="0.35">
      <c r="A358" s="522"/>
    </row>
    <row r="359" spans="1:2" ht="15" thickBot="1" x14ac:dyDescent="0.35">
      <c r="A359" s="198"/>
    </row>
    <row r="360" spans="1:2" x14ac:dyDescent="0.3">
      <c r="A360" s="523" t="s">
        <v>154</v>
      </c>
      <c r="B360" s="524"/>
    </row>
    <row r="361" spans="1:2" x14ac:dyDescent="0.3">
      <c r="A361" s="483" t="s">
        <v>160</v>
      </c>
      <c r="B361" s="484"/>
    </row>
    <row r="362" spans="1:2" ht="15" thickBot="1" x14ac:dyDescent="0.35">
      <c r="A362" s="458"/>
      <c r="B362" s="459"/>
    </row>
    <row r="363" spans="1:2" ht="15" thickBot="1" x14ac:dyDescent="0.35">
      <c r="A363" s="226" t="s">
        <v>119</v>
      </c>
      <c r="B363" s="43"/>
    </row>
    <row r="364" spans="1:2" x14ac:dyDescent="0.3">
      <c r="A364" s="100" t="s">
        <v>625</v>
      </c>
      <c r="B364" s="98">
        <f>46010</f>
        <v>46010</v>
      </c>
    </row>
    <row r="365" spans="1:2" x14ac:dyDescent="0.3">
      <c r="A365" s="100" t="s">
        <v>113</v>
      </c>
      <c r="B365" s="54">
        <v>45658</v>
      </c>
    </row>
    <row r="366" spans="1:2" x14ac:dyDescent="0.3">
      <c r="A366" s="100" t="s">
        <v>114</v>
      </c>
      <c r="B366" s="54">
        <v>46022</v>
      </c>
    </row>
    <row r="367" spans="1:2" x14ac:dyDescent="0.3">
      <c r="A367" s="100" t="s">
        <v>115</v>
      </c>
      <c r="B367" s="45">
        <v>9</v>
      </c>
    </row>
    <row r="368" spans="1:2" x14ac:dyDescent="0.3">
      <c r="A368" s="100" t="s">
        <v>116</v>
      </c>
      <c r="B368" s="46">
        <v>0.49634</v>
      </c>
    </row>
    <row r="369" spans="1:2" x14ac:dyDescent="0.3">
      <c r="A369" s="100" t="s">
        <v>526</v>
      </c>
      <c r="B369" s="45">
        <f>'Road Use Fee - Interstate'!G18</f>
        <v>0.75</v>
      </c>
    </row>
    <row r="370" spans="1:2" x14ac:dyDescent="0.3">
      <c r="A370" s="100" t="s">
        <v>117</v>
      </c>
      <c r="B370" s="97">
        <f>' Truck &amp; Bus Fees'!L59</f>
        <v>88.5</v>
      </c>
    </row>
    <row r="371" spans="1:2" x14ac:dyDescent="0.3">
      <c r="A371" s="190" t="s">
        <v>626</v>
      </c>
      <c r="B371" s="96">
        <f>SUM(B370*B368)</f>
        <v>43.926090000000002</v>
      </c>
    </row>
    <row r="372" spans="1:2" x14ac:dyDescent="0.3">
      <c r="A372" s="191" t="s">
        <v>422</v>
      </c>
      <c r="B372" s="71">
        <v>350000</v>
      </c>
    </row>
    <row r="373" spans="1:2" x14ac:dyDescent="0.3">
      <c r="A373" s="332" t="s">
        <v>673</v>
      </c>
      <c r="B373" s="329">
        <f>'Road Use Fee - Interstate'!C14</f>
        <v>0.1</v>
      </c>
    </row>
    <row r="374" spans="1:2" x14ac:dyDescent="0.3">
      <c r="A374" s="190" t="s">
        <v>583</v>
      </c>
      <c r="B374" s="241">
        <f>ROUND(B372*B373,2)</f>
        <v>35000</v>
      </c>
    </row>
    <row r="375" spans="1:2" x14ac:dyDescent="0.3">
      <c r="A375" s="382" t="s">
        <v>674</v>
      </c>
      <c r="B375" s="331">
        <v>2.6599999999999999E-2</v>
      </c>
    </row>
    <row r="376" spans="1:2" ht="16.2" x14ac:dyDescent="0.3">
      <c r="A376" s="69" t="s">
        <v>690</v>
      </c>
      <c r="B376" s="192">
        <f>ROUND(B374*B368*B375*B369,2)</f>
        <v>346.57</v>
      </c>
    </row>
    <row r="377" spans="1:2" ht="15" thickBot="1" x14ac:dyDescent="0.35">
      <c r="A377" s="59"/>
      <c r="B377" s="62"/>
    </row>
    <row r="378" spans="1:2" ht="15" thickBot="1" x14ac:dyDescent="0.35">
      <c r="A378" s="226" t="s">
        <v>118</v>
      </c>
      <c r="B378" s="43"/>
    </row>
    <row r="379" spans="1:2" ht="15" customHeight="1" x14ac:dyDescent="0.3">
      <c r="A379" t="s">
        <v>627</v>
      </c>
      <c r="B379" s="99">
        <v>47260</v>
      </c>
    </row>
    <row r="380" spans="1:2" x14ac:dyDescent="0.3">
      <c r="A380" t="s">
        <v>78</v>
      </c>
      <c r="B380" s="54">
        <v>45658</v>
      </c>
    </row>
    <row r="381" spans="1:2" ht="15" customHeight="1" x14ac:dyDescent="0.3">
      <c r="A381" t="s">
        <v>79</v>
      </c>
      <c r="B381" s="54">
        <v>46022</v>
      </c>
    </row>
    <row r="382" spans="1:2" x14ac:dyDescent="0.3">
      <c r="A382" s="100" t="s">
        <v>144</v>
      </c>
      <c r="B382" s="54">
        <v>45770</v>
      </c>
    </row>
    <row r="383" spans="1:2" x14ac:dyDescent="0.3">
      <c r="A383" t="s">
        <v>80</v>
      </c>
      <c r="B383" s="45">
        <v>9</v>
      </c>
    </row>
    <row r="384" spans="1:2" x14ac:dyDescent="0.3">
      <c r="A384" t="s">
        <v>96</v>
      </c>
      <c r="B384" s="46">
        <v>0.49634</v>
      </c>
    </row>
    <row r="385" spans="1:10" x14ac:dyDescent="0.3">
      <c r="A385" t="s">
        <v>523</v>
      </c>
      <c r="B385" s="45">
        <f>'Road Use Fee - Interstate'!G18</f>
        <v>0.75</v>
      </c>
    </row>
    <row r="386" spans="1:10" x14ac:dyDescent="0.3">
      <c r="A386" t="s">
        <v>81</v>
      </c>
      <c r="B386" s="47">
        <f>' Truck &amp; Bus Fees'!L60</f>
        <v>90.5</v>
      </c>
    </row>
    <row r="387" spans="1:10" x14ac:dyDescent="0.3">
      <c r="A387" s="207" t="s">
        <v>641</v>
      </c>
      <c r="B387" s="50">
        <f>ROUND(B386*B384,2)</f>
        <v>44.92</v>
      </c>
    </row>
    <row r="388" spans="1:10" x14ac:dyDescent="0.3">
      <c r="A388" s="191" t="s">
        <v>422</v>
      </c>
      <c r="B388" s="240">
        <v>350000</v>
      </c>
    </row>
    <row r="389" spans="1:10" x14ac:dyDescent="0.3">
      <c r="A389" s="373" t="s">
        <v>673</v>
      </c>
      <c r="B389" s="384">
        <f>'Road Use Fee - Interstate'!C14</f>
        <v>0.1</v>
      </c>
    </row>
    <row r="390" spans="1:10" x14ac:dyDescent="0.3">
      <c r="A390" t="s">
        <v>553</v>
      </c>
      <c r="B390" s="49">
        <f>ROUND(B388*B389,2)</f>
        <v>35000</v>
      </c>
      <c r="I390" s="2"/>
      <c r="J390"/>
    </row>
    <row r="391" spans="1:10" x14ac:dyDescent="0.3">
      <c r="A391" s="379" t="s">
        <v>659</v>
      </c>
      <c r="B391" s="376">
        <v>2.6599999999999999E-2</v>
      </c>
    </row>
    <row r="392" spans="1:10" x14ac:dyDescent="0.3">
      <c r="A392" s="193" t="s">
        <v>691</v>
      </c>
      <c r="B392" s="51">
        <f>ROUND(B390*B384*B391*B385,2)</f>
        <v>346.57</v>
      </c>
    </row>
    <row r="393" spans="1:10" x14ac:dyDescent="0.3">
      <c r="A393" s="39"/>
      <c r="B393" s="51"/>
    </row>
    <row r="394" spans="1:10" x14ac:dyDescent="0.3">
      <c r="A394" s="68" t="s">
        <v>123</v>
      </c>
      <c r="B394" s="102">
        <f>B387</f>
        <v>44.92</v>
      </c>
    </row>
    <row r="395" spans="1:10" x14ac:dyDescent="0.3">
      <c r="A395" s="67" t="s">
        <v>93</v>
      </c>
      <c r="B395" s="101">
        <f>B371</f>
        <v>43.926090000000002</v>
      </c>
    </row>
    <row r="396" spans="1:10" x14ac:dyDescent="0.3">
      <c r="A396" s="65" t="s">
        <v>628</v>
      </c>
      <c r="B396" s="194">
        <f>SUM(B394-B395)</f>
        <v>0.99390999999999963</v>
      </c>
    </row>
    <row r="397" spans="1:10" x14ac:dyDescent="0.3">
      <c r="A397"/>
      <c r="B397" s="51"/>
    </row>
    <row r="398" spans="1:10" x14ac:dyDescent="0.3">
      <c r="A398" s="68" t="s">
        <v>102</v>
      </c>
      <c r="B398" s="72">
        <f>B376</f>
        <v>346.57</v>
      </c>
    </row>
    <row r="399" spans="1:10" x14ac:dyDescent="0.3">
      <c r="A399" s="68" t="s">
        <v>103</v>
      </c>
      <c r="B399" s="72">
        <f>B392</f>
        <v>346.57</v>
      </c>
    </row>
    <row r="400" spans="1:10" ht="16.2" x14ac:dyDescent="0.3">
      <c r="A400" s="65" t="s">
        <v>615</v>
      </c>
      <c r="B400" s="192">
        <f>ROUND(B398-B399,2)</f>
        <v>0</v>
      </c>
    </row>
    <row r="401" spans="1:2" x14ac:dyDescent="0.3">
      <c r="A401" s="65"/>
      <c r="B401" s="70"/>
    </row>
    <row r="402" spans="1:2" x14ac:dyDescent="0.3">
      <c r="A402" s="68" t="s">
        <v>94</v>
      </c>
      <c r="B402" s="70">
        <f>B396</f>
        <v>0.99390999999999963</v>
      </c>
    </row>
    <row r="403" spans="1:2" x14ac:dyDescent="0.3">
      <c r="A403" s="68" t="s">
        <v>103</v>
      </c>
      <c r="B403" s="194">
        <f>B400</f>
        <v>0</v>
      </c>
    </row>
    <row r="404" spans="1:2" x14ac:dyDescent="0.3">
      <c r="A404" s="43" t="s">
        <v>629</v>
      </c>
      <c r="B404" s="48">
        <f>SUM(B403,B402)</f>
        <v>0.99390999999999963</v>
      </c>
    </row>
    <row r="405" spans="1:2" x14ac:dyDescent="0.3">
      <c r="A405" s="455" t="s">
        <v>200</v>
      </c>
    </row>
    <row r="406" spans="1:2" x14ac:dyDescent="0.3">
      <c r="A406" s="455"/>
    </row>
    <row r="407" spans="1:2" x14ac:dyDescent="0.3">
      <c r="A407" s="450" t="s">
        <v>165</v>
      </c>
    </row>
    <row r="408" spans="1:2" x14ac:dyDescent="0.3">
      <c r="A408" s="450"/>
    </row>
  </sheetData>
  <mergeCells count="34">
    <mergeCell ref="A99:B100"/>
    <mergeCell ref="B1:E1"/>
    <mergeCell ref="C2:D2"/>
    <mergeCell ref="C3:D3"/>
    <mergeCell ref="C4:D4"/>
    <mergeCell ref="C5:D5"/>
    <mergeCell ref="A6:B7"/>
    <mergeCell ref="C6:D6"/>
    <mergeCell ref="C7:D7"/>
    <mergeCell ref="C8:D8"/>
    <mergeCell ref="A24:B25"/>
    <mergeCell ref="A42:B43"/>
    <mergeCell ref="A60:B61"/>
    <mergeCell ref="A78:B79"/>
    <mergeCell ref="A305:A307"/>
    <mergeCell ref="A120:B121"/>
    <mergeCell ref="A164:A166"/>
    <mergeCell ref="A169:B170"/>
    <mergeCell ref="A215:A217"/>
    <mergeCell ref="A220:B221"/>
    <mergeCell ref="A229:A230"/>
    <mergeCell ref="A259:A261"/>
    <mergeCell ref="A262:A263"/>
    <mergeCell ref="A265:B265"/>
    <mergeCell ref="A266:B267"/>
    <mergeCell ref="A276:A277"/>
    <mergeCell ref="A405:A406"/>
    <mergeCell ref="A407:A408"/>
    <mergeCell ref="A308:A309"/>
    <mergeCell ref="A311:B311"/>
    <mergeCell ref="A312:B313"/>
    <mergeCell ref="A356:A358"/>
    <mergeCell ref="A360:B360"/>
    <mergeCell ref="A361:B362"/>
  </mergeCells>
  <pageMargins left="0.7" right="0.7" top="0.75" bottom="0.75" header="0.3" footer="0.3"/>
  <pageSetup scale="4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2EAB9-22EE-475F-8695-CF6BDE6E25FC}">
  <dimension ref="A1"/>
  <sheetViews>
    <sheetView workbookViewId="0">
      <selection activeCell="R27" sqref="R27"/>
    </sheetView>
  </sheetViews>
  <sheetFormatPr defaultRowHeight="14.4" x14ac:dyDescent="0.3"/>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M396"/>
  <sheetViews>
    <sheetView workbookViewId="0">
      <selection activeCell="C32" sqref="C32"/>
    </sheetView>
  </sheetViews>
  <sheetFormatPr defaultColWidth="9.109375" defaultRowHeight="14.4" x14ac:dyDescent="0.3"/>
  <cols>
    <col min="1" max="1" width="94.109375" style="42" customWidth="1"/>
    <col min="2" max="2" width="17.5546875" bestFit="1" customWidth="1"/>
    <col min="3" max="3" width="21.5546875" bestFit="1" customWidth="1"/>
    <col min="4" max="4" width="35.5546875" customWidth="1"/>
    <col min="5" max="5" width="17.5546875" bestFit="1" customWidth="1"/>
    <col min="6" max="6" width="59" bestFit="1" customWidth="1"/>
    <col min="7" max="7" width="16.88671875" bestFit="1" customWidth="1"/>
    <col min="8" max="8" width="14.88671875" customWidth="1"/>
    <col min="9" max="9" width="9.109375" bestFit="1" customWidth="1"/>
    <col min="10" max="10" width="2" style="2" bestFit="1" customWidth="1"/>
    <col min="11" max="11" width="9.109375" bestFit="1" customWidth="1"/>
  </cols>
  <sheetData>
    <row r="1" spans="1:13" ht="24" thickBot="1" x14ac:dyDescent="0.35">
      <c r="B1" s="477" t="s">
        <v>101</v>
      </c>
      <c r="C1" s="478"/>
      <c r="D1" s="478"/>
      <c r="E1" s="479"/>
      <c r="F1" s="79"/>
      <c r="G1" s="79"/>
      <c r="H1" s="79"/>
      <c r="I1" s="79"/>
      <c r="J1" s="79"/>
      <c r="K1" s="79"/>
      <c r="L1" s="79"/>
      <c r="M1" s="79"/>
    </row>
    <row r="2" spans="1:13" ht="16.2" thickBot="1" x14ac:dyDescent="0.35">
      <c r="C2" s="462" t="s">
        <v>375</v>
      </c>
      <c r="D2" s="464"/>
      <c r="E2" s="203"/>
      <c r="F2" s="203"/>
      <c r="G2" s="203"/>
      <c r="H2" s="203"/>
      <c r="I2" s="203"/>
    </row>
    <row r="3" spans="1:13" ht="15" thickBot="1" x14ac:dyDescent="0.35">
      <c r="C3" s="473" t="s">
        <v>376</v>
      </c>
      <c r="D3" s="475"/>
    </row>
    <row r="4" spans="1:13" ht="15.75" customHeight="1" thickBot="1" x14ac:dyDescent="0.35">
      <c r="C4" s="481" t="s">
        <v>354</v>
      </c>
      <c r="D4" s="482"/>
    </row>
    <row r="5" spans="1:13" ht="15.75" customHeight="1" x14ac:dyDescent="0.3">
      <c r="A5" s="242" t="s">
        <v>76</v>
      </c>
      <c r="B5" s="252"/>
      <c r="C5" s="480" t="s">
        <v>356</v>
      </c>
      <c r="D5" s="480"/>
    </row>
    <row r="6" spans="1:13" ht="15.75" customHeight="1" x14ac:dyDescent="0.3">
      <c r="A6" s="483" t="s">
        <v>349</v>
      </c>
      <c r="B6" s="451"/>
      <c r="C6" s="424" t="s">
        <v>360</v>
      </c>
      <c r="D6" s="424"/>
    </row>
    <row r="7" spans="1:13" ht="15" thickBot="1" x14ac:dyDescent="0.35">
      <c r="A7" s="458"/>
      <c r="B7" s="489"/>
      <c r="C7" s="424" t="s">
        <v>357</v>
      </c>
      <c r="D7" s="424"/>
    </row>
    <row r="8" spans="1:13" ht="15.75" customHeight="1" x14ac:dyDescent="0.3">
      <c r="A8" t="s">
        <v>77</v>
      </c>
      <c r="B8" s="44">
        <v>70000</v>
      </c>
      <c r="C8" s="424" t="s">
        <v>358</v>
      </c>
      <c r="D8" s="424"/>
      <c r="F8" s="249"/>
      <c r="G8" s="249"/>
      <c r="H8" s="249"/>
    </row>
    <row r="9" spans="1:13" ht="15.75" customHeight="1" x14ac:dyDescent="0.3">
      <c r="A9" t="s">
        <v>78</v>
      </c>
      <c r="B9" s="54">
        <v>43891</v>
      </c>
      <c r="D9" s="90"/>
      <c r="F9" s="249"/>
      <c r="G9" s="249"/>
      <c r="H9" s="249"/>
    </row>
    <row r="10" spans="1:13" x14ac:dyDescent="0.3">
      <c r="A10" t="s">
        <v>79</v>
      </c>
      <c r="B10" s="54">
        <v>44255</v>
      </c>
      <c r="D10" s="90"/>
      <c r="F10" s="249"/>
      <c r="G10" s="249"/>
      <c r="H10" s="249"/>
      <c r="I10" s="2"/>
      <c r="J10"/>
    </row>
    <row r="11" spans="1:13" x14ac:dyDescent="0.3">
      <c r="A11" s="23" t="s">
        <v>80</v>
      </c>
      <c r="B11" s="45">
        <v>12</v>
      </c>
      <c r="D11" s="90"/>
      <c r="F11" s="249"/>
      <c r="G11" s="249"/>
      <c r="H11" s="249"/>
      <c r="I11" s="2"/>
      <c r="J11"/>
    </row>
    <row r="12" spans="1:13" x14ac:dyDescent="0.3">
      <c r="A12" t="s">
        <v>96</v>
      </c>
      <c r="B12" s="46">
        <v>0.28804000000000002</v>
      </c>
      <c r="D12" s="90"/>
      <c r="F12" s="249"/>
      <c r="G12" s="249"/>
      <c r="H12" s="249"/>
      <c r="I12" s="2"/>
      <c r="J12"/>
    </row>
    <row r="13" spans="1:13" x14ac:dyDescent="0.3">
      <c r="A13" t="s">
        <v>84</v>
      </c>
      <c r="B13" s="45">
        <v>1</v>
      </c>
      <c r="D13" s="90"/>
      <c r="F13" s="249"/>
      <c r="G13" s="249"/>
      <c r="H13" s="249"/>
      <c r="I13" s="2"/>
      <c r="J13"/>
    </row>
    <row r="14" spans="1:13" x14ac:dyDescent="0.3">
      <c r="A14" t="s">
        <v>81</v>
      </c>
      <c r="B14" s="186">
        <v>618</v>
      </c>
      <c r="D14" s="90"/>
      <c r="F14" s="249"/>
      <c r="G14" s="249"/>
      <c r="H14" s="249"/>
      <c r="I14" s="2"/>
      <c r="J14"/>
    </row>
    <row r="15" spans="1:13" x14ac:dyDescent="0.3">
      <c r="A15" s="39" t="s">
        <v>351</v>
      </c>
      <c r="B15" s="50">
        <f>ROUND(B12*B14,2)</f>
        <v>178.01</v>
      </c>
      <c r="D15" s="90"/>
      <c r="F15" s="249"/>
      <c r="G15" s="249"/>
      <c r="H15" s="249"/>
      <c r="I15" s="2"/>
      <c r="J15"/>
    </row>
    <row r="16" spans="1:13" x14ac:dyDescent="0.3">
      <c r="A16" s="193" t="s">
        <v>229</v>
      </c>
      <c r="B16" s="240">
        <v>12000</v>
      </c>
      <c r="D16" s="90"/>
      <c r="F16" s="249"/>
      <c r="G16" s="249"/>
      <c r="H16" s="249"/>
      <c r="I16" s="2"/>
      <c r="J16"/>
    </row>
    <row r="17" spans="1:10" x14ac:dyDescent="0.3">
      <c r="A17" s="255" t="s">
        <v>183</v>
      </c>
      <c r="B17" s="257">
        <v>0.5</v>
      </c>
      <c r="D17" s="90"/>
      <c r="F17" s="249"/>
      <c r="G17" s="249"/>
      <c r="H17" s="249"/>
      <c r="I17" s="2"/>
      <c r="J17"/>
    </row>
    <row r="18" spans="1:10" x14ac:dyDescent="0.3">
      <c r="A18" s="39" t="s">
        <v>300</v>
      </c>
      <c r="B18" s="241">
        <f>ROUND(B16*B17,2)</f>
        <v>6000</v>
      </c>
      <c r="F18" s="249"/>
      <c r="G18" s="249"/>
      <c r="H18" s="249"/>
      <c r="I18" s="2"/>
      <c r="J18"/>
    </row>
    <row r="19" spans="1:10" x14ac:dyDescent="0.3">
      <c r="A19" s="80" t="s">
        <v>106</v>
      </c>
      <c r="B19" s="250">
        <v>2.5999999999999999E-2</v>
      </c>
    </row>
    <row r="20" spans="1:10" x14ac:dyDescent="0.3">
      <c r="A20" s="39" t="s">
        <v>350</v>
      </c>
      <c r="B20" s="51">
        <f>ROUND(B18*B12*B19*B13,2)</f>
        <v>44.93</v>
      </c>
    </row>
    <row r="21" spans="1:10" x14ac:dyDescent="0.3">
      <c r="A21" s="43" t="s">
        <v>352</v>
      </c>
      <c r="B21" s="50">
        <f>SUM(B15,B20)</f>
        <v>222.94</v>
      </c>
    </row>
    <row r="22" spans="1:10" ht="15" thickBot="1" x14ac:dyDescent="0.35"/>
    <row r="23" spans="1:10" x14ac:dyDescent="0.3">
      <c r="A23" s="242" t="s">
        <v>86</v>
      </c>
      <c r="B23" s="243"/>
    </row>
    <row r="24" spans="1:10" x14ac:dyDescent="0.3">
      <c r="A24" s="483" t="s">
        <v>85</v>
      </c>
      <c r="B24" s="484"/>
    </row>
    <row r="25" spans="1:10" ht="15" thickBot="1" x14ac:dyDescent="0.35">
      <c r="A25" s="458"/>
      <c r="B25" s="459"/>
    </row>
    <row r="26" spans="1:10" x14ac:dyDescent="0.3">
      <c r="A26" t="s">
        <v>77</v>
      </c>
      <c r="B26" s="44">
        <v>55000</v>
      </c>
    </row>
    <row r="27" spans="1:10" x14ac:dyDescent="0.3">
      <c r="A27" t="s">
        <v>78</v>
      </c>
      <c r="B27" s="54">
        <v>44044</v>
      </c>
    </row>
    <row r="28" spans="1:10" x14ac:dyDescent="0.3">
      <c r="A28" t="s">
        <v>79</v>
      </c>
      <c r="B28" s="54">
        <v>44408</v>
      </c>
    </row>
    <row r="29" spans="1:10" x14ac:dyDescent="0.3">
      <c r="A29" s="23" t="s">
        <v>80</v>
      </c>
      <c r="B29" s="45">
        <v>12</v>
      </c>
    </row>
    <row r="30" spans="1:10" x14ac:dyDescent="0.3">
      <c r="A30" t="s">
        <v>96</v>
      </c>
      <c r="B30" s="46">
        <v>0.92091000000000001</v>
      </c>
    </row>
    <row r="31" spans="1:10" x14ac:dyDescent="0.3">
      <c r="A31" t="s">
        <v>84</v>
      </c>
      <c r="B31" s="45">
        <v>1</v>
      </c>
    </row>
    <row r="32" spans="1:10" x14ac:dyDescent="0.3">
      <c r="A32" t="s">
        <v>81</v>
      </c>
      <c r="B32" s="186">
        <v>415</v>
      </c>
    </row>
    <row r="33" spans="1:2" x14ac:dyDescent="0.3">
      <c r="A33" s="39" t="s">
        <v>299</v>
      </c>
      <c r="B33" s="50">
        <f>ROUND(B30*B32,2)</f>
        <v>382.18</v>
      </c>
    </row>
    <row r="34" spans="1:2" x14ac:dyDescent="0.3">
      <c r="A34" s="193" t="s">
        <v>229</v>
      </c>
      <c r="B34" s="240">
        <v>12000</v>
      </c>
    </row>
    <row r="35" spans="1:2" x14ac:dyDescent="0.3">
      <c r="A35" s="255" t="s">
        <v>183</v>
      </c>
      <c r="B35" s="257">
        <v>0.5</v>
      </c>
    </row>
    <row r="36" spans="1:2" x14ac:dyDescent="0.3">
      <c r="A36" s="39" t="s">
        <v>300</v>
      </c>
      <c r="B36" s="241">
        <f>ROUND(B34*B35,2)</f>
        <v>6000</v>
      </c>
    </row>
    <row r="37" spans="1:2" x14ac:dyDescent="0.3">
      <c r="A37" s="80" t="s">
        <v>106</v>
      </c>
      <c r="B37" s="250">
        <v>2.5999999999999999E-2</v>
      </c>
    </row>
    <row r="38" spans="1:2" x14ac:dyDescent="0.3">
      <c r="A38" s="39" t="s">
        <v>301</v>
      </c>
      <c r="B38" s="51">
        <f>ROUND(B36*B30*B37*B31,2)</f>
        <v>143.66</v>
      </c>
    </row>
    <row r="39" spans="1:2" x14ac:dyDescent="0.3">
      <c r="A39" s="43" t="s">
        <v>302</v>
      </c>
      <c r="B39" s="50">
        <f>SUM(B33,B38)</f>
        <v>525.84</v>
      </c>
    </row>
    <row r="40" spans="1:2" ht="15" thickBot="1" x14ac:dyDescent="0.35">
      <c r="A40"/>
    </row>
    <row r="41" spans="1:2" x14ac:dyDescent="0.3">
      <c r="A41" s="242" t="s">
        <v>355</v>
      </c>
      <c r="B41" s="243"/>
    </row>
    <row r="42" spans="1:2" x14ac:dyDescent="0.3">
      <c r="A42" s="485" t="s">
        <v>151</v>
      </c>
      <c r="B42" s="486"/>
    </row>
    <row r="43" spans="1:2" ht="15" thickBot="1" x14ac:dyDescent="0.35">
      <c r="A43" s="487"/>
      <c r="B43" s="488"/>
    </row>
    <row r="44" spans="1:2" x14ac:dyDescent="0.3">
      <c r="A44" t="s">
        <v>193</v>
      </c>
      <c r="B44" s="197">
        <v>46010</v>
      </c>
    </row>
    <row r="45" spans="1:2" x14ac:dyDescent="0.3">
      <c r="A45" t="s">
        <v>78</v>
      </c>
      <c r="B45" s="13">
        <v>44166</v>
      </c>
    </row>
    <row r="46" spans="1:2" x14ac:dyDescent="0.3">
      <c r="A46" t="s">
        <v>79</v>
      </c>
      <c r="B46" s="13">
        <v>44530</v>
      </c>
    </row>
    <row r="47" spans="1:2" x14ac:dyDescent="0.3">
      <c r="A47" t="s">
        <v>80</v>
      </c>
      <c r="B47">
        <v>12</v>
      </c>
    </row>
    <row r="48" spans="1:2" x14ac:dyDescent="0.3">
      <c r="A48" t="s">
        <v>96</v>
      </c>
      <c r="B48" s="251">
        <v>0.27439000000000002</v>
      </c>
    </row>
    <row r="49" spans="1:2" x14ac:dyDescent="0.3">
      <c r="A49" t="s">
        <v>84</v>
      </c>
      <c r="B49">
        <v>1</v>
      </c>
    </row>
    <row r="50" spans="1:2" x14ac:dyDescent="0.3">
      <c r="A50" t="s">
        <v>81</v>
      </c>
      <c r="B50" s="53">
        <v>276</v>
      </c>
    </row>
    <row r="51" spans="1:2" x14ac:dyDescent="0.3">
      <c r="A51" s="39" t="s">
        <v>303</v>
      </c>
      <c r="B51" s="55">
        <f>ROUND(B50*B48,2)</f>
        <v>75.73</v>
      </c>
    </row>
    <row r="52" spans="1:2" x14ac:dyDescent="0.3">
      <c r="A52" s="100" t="s">
        <v>230</v>
      </c>
      <c r="B52" s="55">
        <v>496034</v>
      </c>
    </row>
    <row r="53" spans="1:2" x14ac:dyDescent="0.3">
      <c r="A53" s="255" t="s">
        <v>191</v>
      </c>
      <c r="B53" s="256">
        <v>0.35</v>
      </c>
    </row>
    <row r="54" spans="1:2" x14ac:dyDescent="0.3">
      <c r="A54" t="s">
        <v>304</v>
      </c>
      <c r="B54" s="53">
        <f>ROUND(B52*B53,2)</f>
        <v>173611.9</v>
      </c>
    </row>
    <row r="55" spans="1:2" x14ac:dyDescent="0.3">
      <c r="A55" s="80" t="s">
        <v>106</v>
      </c>
      <c r="B55" s="250">
        <v>2.5999999999999999E-2</v>
      </c>
    </row>
    <row r="56" spans="1:2" x14ac:dyDescent="0.3">
      <c r="A56" s="39" t="s">
        <v>305</v>
      </c>
      <c r="B56" s="56">
        <f>ROUND(B54*B48*B55*B49,2)</f>
        <v>1238.57</v>
      </c>
    </row>
    <row r="57" spans="1:2" x14ac:dyDescent="0.3">
      <c r="A57" s="39" t="s">
        <v>306</v>
      </c>
      <c r="B57" s="55">
        <f>SUM(B51,B56)</f>
        <v>1314.3</v>
      </c>
    </row>
    <row r="58" spans="1:2" ht="15" thickBot="1" x14ac:dyDescent="0.35"/>
    <row r="59" spans="1:2" x14ac:dyDescent="0.3">
      <c r="A59" s="242" t="s">
        <v>87</v>
      </c>
      <c r="B59" s="243"/>
    </row>
    <row r="60" spans="1:2" x14ac:dyDescent="0.3">
      <c r="A60" s="485" t="s">
        <v>83</v>
      </c>
      <c r="B60" s="486"/>
    </row>
    <row r="61" spans="1:2" ht="15" thickBot="1" x14ac:dyDescent="0.35">
      <c r="A61" s="487"/>
      <c r="B61" s="488"/>
    </row>
    <row r="62" spans="1:2" x14ac:dyDescent="0.3">
      <c r="A62" t="s">
        <v>77</v>
      </c>
      <c r="B62" s="197">
        <v>80000</v>
      </c>
    </row>
    <row r="63" spans="1:2" x14ac:dyDescent="0.3">
      <c r="A63" t="s">
        <v>78</v>
      </c>
      <c r="B63" s="13">
        <v>44013</v>
      </c>
    </row>
    <row r="64" spans="1:2" x14ac:dyDescent="0.3">
      <c r="A64" t="s">
        <v>79</v>
      </c>
      <c r="B64" s="13">
        <v>44377</v>
      </c>
    </row>
    <row r="65" spans="1:2" x14ac:dyDescent="0.3">
      <c r="A65" s="100" t="s">
        <v>155</v>
      </c>
      <c r="B65" s="13">
        <v>44105</v>
      </c>
    </row>
    <row r="66" spans="1:2" x14ac:dyDescent="0.3">
      <c r="A66" t="s">
        <v>80</v>
      </c>
      <c r="B66">
        <v>9</v>
      </c>
    </row>
    <row r="67" spans="1:2" x14ac:dyDescent="0.3">
      <c r="A67" t="s">
        <v>96</v>
      </c>
      <c r="B67" s="251">
        <v>0.29404999999999998</v>
      </c>
    </row>
    <row r="68" spans="1:2" x14ac:dyDescent="0.3">
      <c r="A68" t="s">
        <v>84</v>
      </c>
      <c r="B68">
        <v>0.75</v>
      </c>
    </row>
    <row r="69" spans="1:2" x14ac:dyDescent="0.3">
      <c r="A69" t="s">
        <v>81</v>
      </c>
      <c r="B69" s="53">
        <v>600</v>
      </c>
    </row>
    <row r="70" spans="1:2" x14ac:dyDescent="0.3">
      <c r="A70" s="39" t="s">
        <v>297</v>
      </c>
      <c r="B70" s="55">
        <f>ROUND(B69*B67,2)</f>
        <v>176.43</v>
      </c>
    </row>
    <row r="71" spans="1:2" x14ac:dyDescent="0.3">
      <c r="A71" s="193" t="s">
        <v>170</v>
      </c>
      <c r="B71" s="55">
        <v>170200</v>
      </c>
    </row>
    <row r="72" spans="1:2" x14ac:dyDescent="0.3">
      <c r="A72" s="253" t="s">
        <v>227</v>
      </c>
      <c r="B72" s="254">
        <v>0.65</v>
      </c>
    </row>
    <row r="73" spans="1:2" x14ac:dyDescent="0.3">
      <c r="A73" t="s">
        <v>296</v>
      </c>
      <c r="B73" s="53">
        <f>ROUND(B71*B72,2)</f>
        <v>110630</v>
      </c>
    </row>
    <row r="74" spans="1:2" x14ac:dyDescent="0.3">
      <c r="A74" s="80" t="s">
        <v>106</v>
      </c>
      <c r="B74" s="250">
        <v>2.5999999999999999E-2</v>
      </c>
    </row>
    <row r="75" spans="1:2" x14ac:dyDescent="0.3">
      <c r="A75" s="39" t="s">
        <v>295</v>
      </c>
      <c r="B75" s="56">
        <f>ROUND(B73*B67*B74*B68,2)</f>
        <v>634.35</v>
      </c>
    </row>
    <row r="76" spans="1:2" x14ac:dyDescent="0.3">
      <c r="A76" s="39" t="s">
        <v>298</v>
      </c>
      <c r="B76" s="55">
        <f>SUM(B70,B75)</f>
        <v>810.78</v>
      </c>
    </row>
    <row r="78" spans="1:2" x14ac:dyDescent="0.3">
      <c r="A78" s="187" t="s">
        <v>150</v>
      </c>
      <c r="B78" s="187"/>
    </row>
    <row r="79" spans="1:2" ht="15" thickBot="1" x14ac:dyDescent="0.35">
      <c r="A79" s="187"/>
      <c r="B79" s="187"/>
    </row>
    <row r="80" spans="1:2" x14ac:dyDescent="0.3">
      <c r="A80" s="242" t="s">
        <v>88</v>
      </c>
      <c r="B80" s="243"/>
    </row>
    <row r="81" spans="1:5" x14ac:dyDescent="0.3">
      <c r="A81" s="485" t="s">
        <v>152</v>
      </c>
      <c r="B81" s="486"/>
    </row>
    <row r="82" spans="1:5" ht="15" thickBot="1" x14ac:dyDescent="0.35">
      <c r="A82" s="487"/>
      <c r="B82" s="488"/>
    </row>
    <row r="83" spans="1:5" ht="15.75" customHeight="1" x14ac:dyDescent="0.3">
      <c r="A83" t="s">
        <v>153</v>
      </c>
      <c r="B83" s="197">
        <v>46960</v>
      </c>
      <c r="D83" s="105"/>
      <c r="E83" s="105"/>
    </row>
    <row r="84" spans="1:5" ht="15" customHeight="1" x14ac:dyDescent="0.3">
      <c r="A84" t="s">
        <v>78</v>
      </c>
      <c r="B84" s="13">
        <v>43831</v>
      </c>
      <c r="D84" s="105"/>
      <c r="E84" s="105"/>
    </row>
    <row r="85" spans="1:5" x14ac:dyDescent="0.3">
      <c r="A85" s="100" t="s">
        <v>148</v>
      </c>
      <c r="B85" s="13">
        <v>44013</v>
      </c>
      <c r="D85" s="105"/>
      <c r="E85" s="105"/>
    </row>
    <row r="86" spans="1:5" x14ac:dyDescent="0.3">
      <c r="A86" t="s">
        <v>79</v>
      </c>
      <c r="B86" s="13">
        <v>44196</v>
      </c>
      <c r="D86" s="105"/>
      <c r="E86" s="105"/>
    </row>
    <row r="87" spans="1:5" x14ac:dyDescent="0.3">
      <c r="A87" t="s">
        <v>80</v>
      </c>
      <c r="B87">
        <v>6</v>
      </c>
      <c r="D87" s="105"/>
      <c r="E87" s="105"/>
    </row>
    <row r="88" spans="1:5" x14ac:dyDescent="0.3">
      <c r="A88" t="s">
        <v>96</v>
      </c>
      <c r="B88" s="251">
        <v>0.27439000000000002</v>
      </c>
      <c r="D88" s="105"/>
      <c r="E88" s="105"/>
    </row>
    <row r="89" spans="1:5" x14ac:dyDescent="0.3">
      <c r="A89" t="s">
        <v>84</v>
      </c>
      <c r="B89" s="21">
        <v>0.5</v>
      </c>
      <c r="D89" s="105"/>
      <c r="E89" s="105"/>
    </row>
    <row r="90" spans="1:5" x14ac:dyDescent="0.3">
      <c r="A90" t="s">
        <v>81</v>
      </c>
      <c r="B90" s="53">
        <v>139.5</v>
      </c>
      <c r="D90" s="105"/>
      <c r="E90" s="105"/>
    </row>
    <row r="91" spans="1:5" x14ac:dyDescent="0.3">
      <c r="A91" s="39" t="s">
        <v>307</v>
      </c>
      <c r="B91" s="55">
        <f>ROUND(B90*B88,2)</f>
        <v>38.28</v>
      </c>
      <c r="D91" s="105"/>
      <c r="E91" s="105"/>
    </row>
    <row r="92" spans="1:5" x14ac:dyDescent="0.3">
      <c r="A92" s="193" t="s">
        <v>170</v>
      </c>
      <c r="B92" s="55">
        <v>358208</v>
      </c>
      <c r="D92" s="105"/>
      <c r="E92" s="105"/>
    </row>
    <row r="93" spans="1:5" x14ac:dyDescent="0.3">
      <c r="A93" s="253" t="s">
        <v>173</v>
      </c>
      <c r="B93" s="254">
        <v>0.25</v>
      </c>
      <c r="D93" s="105"/>
      <c r="E93" s="105"/>
    </row>
    <row r="94" spans="1:5" x14ac:dyDescent="0.3">
      <c r="A94" t="s">
        <v>308</v>
      </c>
      <c r="B94" s="53">
        <f>ROUND(B92*B93,2)</f>
        <v>89552</v>
      </c>
      <c r="D94" s="105"/>
      <c r="E94" s="105"/>
    </row>
    <row r="95" spans="1:5" x14ac:dyDescent="0.3">
      <c r="A95" s="80" t="s">
        <v>106</v>
      </c>
      <c r="B95" s="250">
        <v>2.5999999999999999E-2</v>
      </c>
      <c r="D95" s="105"/>
      <c r="E95" s="105"/>
    </row>
    <row r="96" spans="1:5" x14ac:dyDescent="0.3">
      <c r="A96" s="39" t="s">
        <v>310</v>
      </c>
      <c r="B96" s="56">
        <f>ROUND(B94*B88*B95*B89,2)</f>
        <v>319.44</v>
      </c>
      <c r="D96" s="105"/>
      <c r="E96" s="105"/>
    </row>
    <row r="97" spans="1:5" x14ac:dyDescent="0.3">
      <c r="A97" s="39" t="s">
        <v>309</v>
      </c>
      <c r="B97" s="55">
        <f>SUM(B91,B96)</f>
        <v>357.72</v>
      </c>
      <c r="D97" s="105"/>
      <c r="E97" s="105"/>
    </row>
    <row r="98" spans="1:5" x14ac:dyDescent="0.3">
      <c r="A98"/>
      <c r="B98" s="55"/>
      <c r="D98" s="105"/>
      <c r="E98" s="105"/>
    </row>
    <row r="99" spans="1:5" x14ac:dyDescent="0.3">
      <c r="A99" s="187" t="s">
        <v>150</v>
      </c>
      <c r="B99" s="55"/>
      <c r="D99" s="105"/>
      <c r="E99" s="105"/>
    </row>
    <row r="100" spans="1:5" ht="15" thickBot="1" x14ac:dyDescent="0.35">
      <c r="D100" s="105"/>
      <c r="E100" s="105"/>
    </row>
    <row r="101" spans="1:5" x14ac:dyDescent="0.3">
      <c r="A101" s="242" t="s">
        <v>99</v>
      </c>
      <c r="B101" s="243"/>
      <c r="D101" s="105"/>
      <c r="E101" s="105"/>
    </row>
    <row r="102" spans="1:5" x14ac:dyDescent="0.3">
      <c r="A102" s="483" t="s">
        <v>346</v>
      </c>
      <c r="B102" s="484"/>
      <c r="D102" s="105"/>
      <c r="E102" s="105"/>
    </row>
    <row r="103" spans="1:5" ht="15" thickBot="1" x14ac:dyDescent="0.35">
      <c r="A103" s="458"/>
      <c r="B103" s="459"/>
      <c r="D103" s="105"/>
      <c r="E103" s="105"/>
    </row>
    <row r="104" spans="1:5" ht="15" thickBot="1" x14ac:dyDescent="0.35">
      <c r="A104" s="245" t="s">
        <v>89</v>
      </c>
      <c r="B104" s="60"/>
      <c r="D104" s="105"/>
      <c r="E104" s="105"/>
    </row>
    <row r="105" spans="1:5" x14ac:dyDescent="0.3">
      <c r="A105" s="59" t="s">
        <v>77</v>
      </c>
      <c r="B105" s="61">
        <v>80000</v>
      </c>
      <c r="D105" s="105"/>
      <c r="E105" s="105"/>
    </row>
    <row r="106" spans="1:5" x14ac:dyDescent="0.3">
      <c r="A106" s="59" t="s">
        <v>90</v>
      </c>
      <c r="B106" s="75">
        <v>44044</v>
      </c>
      <c r="D106" s="105"/>
      <c r="E106" s="105"/>
    </row>
    <row r="107" spans="1:5" x14ac:dyDescent="0.3">
      <c r="A107" s="59" t="s">
        <v>79</v>
      </c>
      <c r="B107" s="75">
        <v>44408</v>
      </c>
      <c r="D107" s="105"/>
      <c r="E107" s="105"/>
    </row>
    <row r="108" spans="1:5" x14ac:dyDescent="0.3">
      <c r="A108" s="59" t="s">
        <v>91</v>
      </c>
      <c r="B108" s="75">
        <v>44075</v>
      </c>
      <c r="D108" s="105"/>
      <c r="E108" s="105"/>
    </row>
    <row r="109" spans="1:5" x14ac:dyDescent="0.3">
      <c r="A109" s="59" t="s">
        <v>80</v>
      </c>
      <c r="B109" s="62">
        <v>11</v>
      </c>
      <c r="D109" s="105"/>
      <c r="E109" s="105"/>
    </row>
    <row r="110" spans="1:5" x14ac:dyDescent="0.3">
      <c r="A110" s="59" t="s">
        <v>96</v>
      </c>
      <c r="B110" s="64">
        <v>0.23069999999999999</v>
      </c>
      <c r="D110" s="105"/>
      <c r="E110" s="105"/>
    </row>
    <row r="111" spans="1:5" x14ac:dyDescent="0.3">
      <c r="A111" s="59" t="s">
        <v>81</v>
      </c>
      <c r="B111" s="71">
        <v>733.33</v>
      </c>
      <c r="D111" s="105"/>
      <c r="E111" s="105"/>
    </row>
    <row r="112" spans="1:5" x14ac:dyDescent="0.3">
      <c r="A112" s="65" t="s">
        <v>311</v>
      </c>
      <c r="B112" s="70">
        <f>ROUND(B111*B110,2)</f>
        <v>169.18</v>
      </c>
      <c r="D112" s="105"/>
      <c r="E112" s="105"/>
    </row>
    <row r="113" spans="1:5" x14ac:dyDescent="0.3">
      <c r="A113" s="225" t="s">
        <v>171</v>
      </c>
      <c r="B113" s="71">
        <v>65000</v>
      </c>
      <c r="D113" s="105"/>
      <c r="E113" s="105"/>
    </row>
    <row r="114" spans="1:5" x14ac:dyDescent="0.3">
      <c r="A114" s="258" t="s">
        <v>184</v>
      </c>
      <c r="B114" s="259">
        <v>0.35</v>
      </c>
      <c r="D114" s="105"/>
      <c r="E114" s="105"/>
    </row>
    <row r="115" spans="1:5" x14ac:dyDescent="0.3">
      <c r="A115" s="76" t="s">
        <v>313</v>
      </c>
      <c r="B115" s="71">
        <f>ROUND(B113*B114,2)</f>
        <v>22750</v>
      </c>
      <c r="D115" s="105"/>
      <c r="E115" s="105"/>
    </row>
    <row r="116" spans="1:5" x14ac:dyDescent="0.3">
      <c r="A116" s="77" t="s">
        <v>98</v>
      </c>
      <c r="B116" s="62">
        <v>0.91676999999999997</v>
      </c>
      <c r="D116" s="105"/>
      <c r="E116" s="105"/>
    </row>
    <row r="117" spans="1:5" x14ac:dyDescent="0.3">
      <c r="A117" s="81" t="s">
        <v>107</v>
      </c>
      <c r="B117" s="250">
        <v>2.5999999999999999E-2</v>
      </c>
      <c r="D117" s="105"/>
      <c r="E117" s="105"/>
    </row>
    <row r="118" spans="1:5" x14ac:dyDescent="0.3">
      <c r="A118" s="78" t="s">
        <v>312</v>
      </c>
      <c r="B118" s="70">
        <f>ROUND(B115*B110*B117*B116,2)</f>
        <v>125.1</v>
      </c>
      <c r="D118" s="105"/>
      <c r="E118" s="105"/>
    </row>
    <row r="119" spans="1:5" x14ac:dyDescent="0.3">
      <c r="A119" s="39" t="s">
        <v>225</v>
      </c>
      <c r="B119" s="70">
        <f>SUM(B112,B118)</f>
        <v>294.27999999999997</v>
      </c>
      <c r="D119" s="105"/>
      <c r="E119" s="105"/>
    </row>
    <row r="120" spans="1:5" ht="15" customHeight="1" thickBot="1" x14ac:dyDescent="0.35">
      <c r="A120" s="59"/>
      <c r="B120" s="64"/>
      <c r="D120" s="105"/>
      <c r="E120" s="105"/>
    </row>
    <row r="121" spans="1:5" ht="15" thickBot="1" x14ac:dyDescent="0.35">
      <c r="A121" s="245" t="s">
        <v>92</v>
      </c>
      <c r="B121" s="60"/>
      <c r="D121" s="105"/>
      <c r="E121" s="105"/>
    </row>
    <row r="122" spans="1:5" x14ac:dyDescent="0.3">
      <c r="A122" s="59" t="s">
        <v>77</v>
      </c>
      <c r="B122" s="61">
        <v>80000</v>
      </c>
      <c r="D122" s="105"/>
      <c r="E122" s="105"/>
    </row>
    <row r="123" spans="1:5" x14ac:dyDescent="0.3">
      <c r="A123" s="59" t="s">
        <v>78</v>
      </c>
      <c r="B123" s="75">
        <v>44044</v>
      </c>
      <c r="D123" s="105"/>
      <c r="E123" s="105"/>
    </row>
    <row r="124" spans="1:5" x14ac:dyDescent="0.3">
      <c r="A124" s="59" t="s">
        <v>79</v>
      </c>
      <c r="B124" s="75">
        <v>44408</v>
      </c>
      <c r="D124" s="105"/>
      <c r="E124" s="105"/>
    </row>
    <row r="125" spans="1:5" x14ac:dyDescent="0.3">
      <c r="A125" s="59" t="s">
        <v>80</v>
      </c>
      <c r="B125" s="62">
        <v>11</v>
      </c>
      <c r="D125" s="105"/>
      <c r="E125" s="105"/>
    </row>
    <row r="126" spans="1:5" x14ac:dyDescent="0.3">
      <c r="A126" s="59" t="s">
        <v>96</v>
      </c>
      <c r="B126" s="64">
        <v>0.23069999999999999</v>
      </c>
      <c r="D126" s="105"/>
      <c r="E126" s="105"/>
    </row>
    <row r="127" spans="1:5" x14ac:dyDescent="0.3">
      <c r="A127" s="59" t="s">
        <v>81</v>
      </c>
      <c r="B127" s="71">
        <v>733.33</v>
      </c>
      <c r="D127" s="105"/>
      <c r="E127" s="105"/>
    </row>
    <row r="128" spans="1:5" x14ac:dyDescent="0.3">
      <c r="A128" s="65" t="s">
        <v>314</v>
      </c>
      <c r="B128" s="70">
        <f>ROUND(B127*B126,2)</f>
        <v>169.18</v>
      </c>
      <c r="D128" s="105"/>
      <c r="E128" s="105"/>
    </row>
    <row r="129" spans="1:5" x14ac:dyDescent="0.3">
      <c r="A129" s="65" t="s">
        <v>170</v>
      </c>
      <c r="B129" s="71">
        <v>116291</v>
      </c>
      <c r="D129" s="105"/>
      <c r="E129" s="105"/>
    </row>
    <row r="130" spans="1:5" ht="15" customHeight="1" x14ac:dyDescent="0.3">
      <c r="A130" s="260" t="s">
        <v>226</v>
      </c>
      <c r="B130" s="261">
        <v>0.5</v>
      </c>
      <c r="D130" s="105"/>
      <c r="E130" s="105"/>
    </row>
    <row r="131" spans="1:5" x14ac:dyDescent="0.3">
      <c r="A131" s="77" t="s">
        <v>316</v>
      </c>
      <c r="B131" s="71">
        <f>ROUND(B129*B130,2)</f>
        <v>58145.5</v>
      </c>
      <c r="D131" s="105"/>
      <c r="E131" s="105"/>
    </row>
    <row r="132" spans="1:5" x14ac:dyDescent="0.3">
      <c r="A132" s="77" t="s">
        <v>59</v>
      </c>
      <c r="B132" s="62">
        <v>0.91666999999999998</v>
      </c>
      <c r="D132" s="189"/>
      <c r="E132" s="70"/>
    </row>
    <row r="133" spans="1:5" x14ac:dyDescent="0.3">
      <c r="A133" s="82" t="s">
        <v>107</v>
      </c>
      <c r="B133" s="250">
        <v>2.5999999999999999E-2</v>
      </c>
    </row>
    <row r="134" spans="1:5" x14ac:dyDescent="0.3">
      <c r="A134" s="65" t="s">
        <v>315</v>
      </c>
      <c r="B134" s="70">
        <f>ROUND(B131*B126*B133*B132,2)</f>
        <v>319.70999999999998</v>
      </c>
    </row>
    <row r="135" spans="1:5" x14ac:dyDescent="0.3">
      <c r="A135" s="39" t="s">
        <v>353</v>
      </c>
      <c r="B135" s="70">
        <f>SUM(B128,B134)</f>
        <v>488.89</v>
      </c>
    </row>
    <row r="136" spans="1:5" x14ac:dyDescent="0.3">
      <c r="A136" s="59"/>
      <c r="B136" s="64"/>
    </row>
    <row r="137" spans="1:5" x14ac:dyDescent="0.3">
      <c r="A137" s="67" t="s">
        <v>93</v>
      </c>
      <c r="B137" s="72">
        <v>215.64</v>
      </c>
    </row>
    <row r="138" spans="1:5" x14ac:dyDescent="0.3">
      <c r="A138" s="68" t="s">
        <v>94</v>
      </c>
      <c r="B138" s="73">
        <v>215.64</v>
      </c>
    </row>
    <row r="139" spans="1:5" x14ac:dyDescent="0.3">
      <c r="A139" s="65" t="s">
        <v>111</v>
      </c>
      <c r="B139" s="70">
        <f>ROUND(B137-B138,2)</f>
        <v>0</v>
      </c>
    </row>
    <row r="140" spans="1:5" x14ac:dyDescent="0.3">
      <c r="A140" s="65"/>
      <c r="B140" s="66"/>
    </row>
    <row r="141" spans="1:5" x14ac:dyDescent="0.3">
      <c r="A141" s="68" t="s">
        <v>102</v>
      </c>
      <c r="B141" s="72">
        <f>B118</f>
        <v>125.1</v>
      </c>
    </row>
    <row r="142" spans="1:5" x14ac:dyDescent="0.3">
      <c r="A142" s="68" t="s">
        <v>103</v>
      </c>
      <c r="B142" s="73">
        <f>B134</f>
        <v>319.70999999999998</v>
      </c>
    </row>
    <row r="143" spans="1:5" x14ac:dyDescent="0.3">
      <c r="A143" s="65" t="s">
        <v>317</v>
      </c>
      <c r="B143" s="70">
        <f>ROUND(B142-B141,2)</f>
        <v>194.61</v>
      </c>
    </row>
    <row r="144" spans="1:5" x14ac:dyDescent="0.3">
      <c r="A144" s="59"/>
      <c r="B144" s="63"/>
    </row>
    <row r="145" spans="1:2" x14ac:dyDescent="0.3">
      <c r="A145" s="65" t="s">
        <v>95</v>
      </c>
      <c r="B145" s="70">
        <f>B139</f>
        <v>0</v>
      </c>
    </row>
    <row r="146" spans="1:2" x14ac:dyDescent="0.3">
      <c r="A146" s="65" t="s">
        <v>104</v>
      </c>
      <c r="B146" s="74">
        <f>B143</f>
        <v>194.61</v>
      </c>
    </row>
    <row r="147" spans="1:2" x14ac:dyDescent="0.3">
      <c r="A147" s="69" t="s">
        <v>82</v>
      </c>
      <c r="B147" s="70">
        <f>SUM(B145:B146)</f>
        <v>194.61</v>
      </c>
    </row>
    <row r="148" spans="1:2" x14ac:dyDescent="0.3">
      <c r="A148" s="450" t="s">
        <v>162</v>
      </c>
      <c r="B148" s="70"/>
    </row>
    <row r="149" spans="1:2" x14ac:dyDescent="0.3">
      <c r="A149" s="450"/>
      <c r="B149" s="70"/>
    </row>
    <row r="150" spans="1:2" x14ac:dyDescent="0.3">
      <c r="A150" s="450"/>
      <c r="B150" s="70"/>
    </row>
    <row r="151" spans="1:2" ht="15" thickBot="1" x14ac:dyDescent="0.35">
      <c r="A151" s="189"/>
      <c r="B151" s="70"/>
    </row>
    <row r="152" spans="1:2" x14ac:dyDescent="0.3">
      <c r="A152" s="242" t="s">
        <v>124</v>
      </c>
      <c r="B152" s="243"/>
    </row>
    <row r="153" spans="1:2" x14ac:dyDescent="0.3">
      <c r="A153" s="483" t="s">
        <v>161</v>
      </c>
      <c r="B153" s="484"/>
    </row>
    <row r="154" spans="1:2" ht="15" thickBot="1" x14ac:dyDescent="0.35">
      <c r="A154" s="458"/>
      <c r="B154" s="459"/>
    </row>
    <row r="155" spans="1:2" ht="15" thickBot="1" x14ac:dyDescent="0.35">
      <c r="A155" s="245" t="s">
        <v>89</v>
      </c>
      <c r="B155" s="60"/>
    </row>
    <row r="156" spans="1:2" x14ac:dyDescent="0.3">
      <c r="A156" s="59" t="s">
        <v>157</v>
      </c>
      <c r="B156" s="61">
        <v>46010</v>
      </c>
    </row>
    <row r="157" spans="1:2" x14ac:dyDescent="0.3">
      <c r="A157" s="59" t="s">
        <v>90</v>
      </c>
      <c r="B157" s="75">
        <v>44044</v>
      </c>
    </row>
    <row r="158" spans="1:2" x14ac:dyDescent="0.3">
      <c r="A158" s="59" t="s">
        <v>79</v>
      </c>
      <c r="B158" s="75">
        <v>44408</v>
      </c>
    </row>
    <row r="159" spans="1:2" x14ac:dyDescent="0.3">
      <c r="A159" s="59" t="s">
        <v>91</v>
      </c>
      <c r="B159" s="75">
        <v>44076</v>
      </c>
    </row>
    <row r="160" spans="1:2" x14ac:dyDescent="0.3">
      <c r="A160" s="59" t="s">
        <v>80</v>
      </c>
      <c r="B160" s="62">
        <v>11</v>
      </c>
    </row>
    <row r="161" spans="1:2" x14ac:dyDescent="0.3">
      <c r="A161" s="59" t="s">
        <v>96</v>
      </c>
      <c r="B161" s="64">
        <v>0.27439000000000002</v>
      </c>
    </row>
    <row r="162" spans="1:2" x14ac:dyDescent="0.3">
      <c r="A162" s="59" t="s">
        <v>81</v>
      </c>
      <c r="B162" s="71">
        <v>253</v>
      </c>
    </row>
    <row r="163" spans="1:2" ht="15" customHeight="1" x14ac:dyDescent="0.3">
      <c r="A163" s="78" t="s">
        <v>254</v>
      </c>
      <c r="B163" s="70">
        <f>ROUND(B162*B161,2)</f>
        <v>69.42</v>
      </c>
    </row>
    <row r="164" spans="1:2" x14ac:dyDescent="0.3">
      <c r="A164" s="78" t="s">
        <v>169</v>
      </c>
      <c r="B164" s="70">
        <v>496034</v>
      </c>
    </row>
    <row r="165" spans="1:2" ht="15" customHeight="1" x14ac:dyDescent="0.3">
      <c r="A165" s="262" t="s">
        <v>186</v>
      </c>
      <c r="B165" s="261">
        <v>0.35</v>
      </c>
    </row>
    <row r="166" spans="1:2" x14ac:dyDescent="0.3">
      <c r="A166" s="191" t="s">
        <v>318</v>
      </c>
      <c r="B166" s="71">
        <f>ROUND(B164*B165,2)</f>
        <v>173611.9</v>
      </c>
    </row>
    <row r="167" spans="1:2" x14ac:dyDescent="0.3">
      <c r="A167" s="191" t="s">
        <v>145</v>
      </c>
      <c r="B167" s="62">
        <v>0.91666999999999998</v>
      </c>
    </row>
    <row r="168" spans="1:2" x14ac:dyDescent="0.3">
      <c r="A168" s="201" t="s">
        <v>158</v>
      </c>
      <c r="B168" s="250">
        <v>2.5999999999999999E-2</v>
      </c>
    </row>
    <row r="169" spans="1:2" ht="16.2" x14ac:dyDescent="0.45">
      <c r="A169" s="190" t="s">
        <v>319</v>
      </c>
      <c r="B169" s="199">
        <f>ROUND(B166*B161*B168*B167,2)</f>
        <v>1135.3599999999999</v>
      </c>
    </row>
    <row r="170" spans="1:2" x14ac:dyDescent="0.3">
      <c r="A170" s="39" t="s">
        <v>216</v>
      </c>
      <c r="B170" s="70">
        <f>SUM(B163,B169)</f>
        <v>1204.78</v>
      </c>
    </row>
    <row r="171" spans="1:2" ht="16.8" thickBot="1" x14ac:dyDescent="0.5">
      <c r="A171" s="190"/>
      <c r="B171" s="199"/>
    </row>
    <row r="172" spans="1:2" ht="15" thickBot="1" x14ac:dyDescent="0.35">
      <c r="A172" s="246" t="s">
        <v>92</v>
      </c>
      <c r="B172" s="60"/>
    </row>
    <row r="173" spans="1:2" x14ac:dyDescent="0.3">
      <c r="A173" s="59" t="s">
        <v>206</v>
      </c>
      <c r="B173" s="61">
        <v>47260</v>
      </c>
    </row>
    <row r="174" spans="1:2" x14ac:dyDescent="0.3">
      <c r="A174" s="59" t="s">
        <v>78</v>
      </c>
      <c r="B174" s="75">
        <v>44044</v>
      </c>
    </row>
    <row r="175" spans="1:2" x14ac:dyDescent="0.3">
      <c r="A175" s="59" t="s">
        <v>79</v>
      </c>
      <c r="B175" s="75">
        <v>44408</v>
      </c>
    </row>
    <row r="176" spans="1:2" x14ac:dyDescent="0.3">
      <c r="A176" s="200" t="s">
        <v>159</v>
      </c>
      <c r="B176" s="75">
        <v>44076</v>
      </c>
    </row>
    <row r="177" spans="1:2" x14ac:dyDescent="0.3">
      <c r="A177" s="59" t="s">
        <v>80</v>
      </c>
      <c r="B177" s="62">
        <v>11</v>
      </c>
    </row>
    <row r="178" spans="1:2" x14ac:dyDescent="0.3">
      <c r="A178" s="59" t="s">
        <v>96</v>
      </c>
      <c r="B178" s="64">
        <v>0.27439000000000002</v>
      </c>
    </row>
    <row r="179" spans="1:2" x14ac:dyDescent="0.3">
      <c r="A179" s="59" t="s">
        <v>81</v>
      </c>
      <c r="B179" s="71">
        <v>258.5</v>
      </c>
    </row>
    <row r="180" spans="1:2" x14ac:dyDescent="0.3">
      <c r="A180" s="65" t="s">
        <v>261</v>
      </c>
      <c r="B180" s="70">
        <f>ROUND(B179*B178,2)</f>
        <v>70.930000000000007</v>
      </c>
    </row>
    <row r="181" spans="1:2" ht="15" customHeight="1" x14ac:dyDescent="0.3">
      <c r="A181" s="78" t="s">
        <v>171</v>
      </c>
      <c r="B181" s="70">
        <v>358208</v>
      </c>
    </row>
    <row r="182" spans="1:2" x14ac:dyDescent="0.3">
      <c r="A182" s="262" t="s">
        <v>187</v>
      </c>
      <c r="B182" s="261">
        <v>0.65</v>
      </c>
    </row>
    <row r="183" spans="1:2" x14ac:dyDescent="0.3">
      <c r="A183" s="77" t="s">
        <v>320</v>
      </c>
      <c r="B183" s="71">
        <f>ROUND(B181*B182,2)</f>
        <v>232835.20000000001</v>
      </c>
    </row>
    <row r="184" spans="1:2" x14ac:dyDescent="0.3">
      <c r="A184" s="77" t="s">
        <v>59</v>
      </c>
      <c r="B184" s="62">
        <v>0.91666999999999998</v>
      </c>
    </row>
    <row r="185" spans="1:2" x14ac:dyDescent="0.3">
      <c r="A185" s="82" t="s">
        <v>107</v>
      </c>
      <c r="B185" s="250">
        <v>2.5999999999999999E-2</v>
      </c>
    </row>
    <row r="186" spans="1:2" x14ac:dyDescent="0.3">
      <c r="A186" s="65" t="s">
        <v>217</v>
      </c>
      <c r="B186" s="70">
        <f>ROUND(B183*B178*B185*B184,2)</f>
        <v>1522.66</v>
      </c>
    </row>
    <row r="187" spans="1:2" x14ac:dyDescent="0.3">
      <c r="A187" s="39" t="s">
        <v>218</v>
      </c>
      <c r="B187" s="70">
        <f>SUM(B180,B186)</f>
        <v>1593.5900000000001</v>
      </c>
    </row>
    <row r="188" spans="1:2" x14ac:dyDescent="0.3">
      <c r="A188" s="59"/>
      <c r="B188" s="64"/>
    </row>
    <row r="189" spans="1:2" x14ac:dyDescent="0.3">
      <c r="A189" s="67" t="s">
        <v>93</v>
      </c>
      <c r="B189" s="72">
        <f>B163</f>
        <v>69.42</v>
      </c>
    </row>
    <row r="190" spans="1:2" x14ac:dyDescent="0.3">
      <c r="A190" s="68" t="s">
        <v>94</v>
      </c>
      <c r="B190" s="73">
        <f>B180</f>
        <v>70.930000000000007</v>
      </c>
    </row>
    <row r="191" spans="1:2" x14ac:dyDescent="0.3">
      <c r="A191" s="65" t="s">
        <v>211</v>
      </c>
      <c r="B191" s="70">
        <f>ROUND(B190-B189,2)</f>
        <v>1.51</v>
      </c>
    </row>
    <row r="192" spans="1:2" x14ac:dyDescent="0.3">
      <c r="A192" s="65"/>
      <c r="B192" s="66"/>
    </row>
    <row r="193" spans="1:2" x14ac:dyDescent="0.3">
      <c r="A193" s="68" t="s">
        <v>102</v>
      </c>
      <c r="B193" s="72">
        <f>B169</f>
        <v>1135.3599999999999</v>
      </c>
    </row>
    <row r="194" spans="1:2" x14ac:dyDescent="0.3">
      <c r="A194" s="68" t="s">
        <v>103</v>
      </c>
      <c r="B194" s="73">
        <f>B186</f>
        <v>1522.66</v>
      </c>
    </row>
    <row r="195" spans="1:2" x14ac:dyDescent="0.3">
      <c r="A195" s="65" t="s">
        <v>219</v>
      </c>
      <c r="B195" s="70">
        <f>ROUND(B194-B193,2)</f>
        <v>387.3</v>
      </c>
    </row>
    <row r="196" spans="1:2" x14ac:dyDescent="0.3">
      <c r="A196" s="59"/>
      <c r="B196" s="63"/>
    </row>
    <row r="197" spans="1:2" x14ac:dyDescent="0.3">
      <c r="A197" s="68" t="s">
        <v>95</v>
      </c>
      <c r="B197" s="72">
        <f>B191</f>
        <v>1.51</v>
      </c>
    </row>
    <row r="198" spans="1:2" x14ac:dyDescent="0.3">
      <c r="A198" s="68" t="s">
        <v>104</v>
      </c>
      <c r="B198" s="73">
        <f>B195</f>
        <v>387.3</v>
      </c>
    </row>
    <row r="199" spans="1:2" x14ac:dyDescent="0.3">
      <c r="A199" s="69" t="s">
        <v>321</v>
      </c>
      <c r="B199" s="70">
        <f>SUM(B198,B197)</f>
        <v>388.81</v>
      </c>
    </row>
    <row r="200" spans="1:2" ht="15" customHeight="1" x14ac:dyDescent="0.3">
      <c r="A200" s="452" t="s">
        <v>167</v>
      </c>
      <c r="B200" s="188"/>
    </row>
    <row r="201" spans="1:2" x14ac:dyDescent="0.3">
      <c r="A201" s="452"/>
      <c r="B201" s="70"/>
    </row>
    <row r="202" spans="1:2" x14ac:dyDescent="0.3">
      <c r="A202" s="452"/>
      <c r="B202" s="70"/>
    </row>
    <row r="203" spans="1:2" ht="15" thickBot="1" x14ac:dyDescent="0.35">
      <c r="A203" s="69"/>
      <c r="B203" s="70"/>
    </row>
    <row r="204" spans="1:2" x14ac:dyDescent="0.3">
      <c r="A204" s="242" t="s">
        <v>156</v>
      </c>
      <c r="B204" s="243"/>
    </row>
    <row r="205" spans="1:2" x14ac:dyDescent="0.3">
      <c r="A205" s="483" t="s">
        <v>345</v>
      </c>
      <c r="B205" s="484"/>
    </row>
    <row r="206" spans="1:2" ht="15" thickBot="1" x14ac:dyDescent="0.35">
      <c r="A206" s="458"/>
      <c r="B206" s="459"/>
    </row>
    <row r="207" spans="1:2" ht="15" thickBot="1" x14ac:dyDescent="0.35">
      <c r="A207" s="245" t="s">
        <v>89</v>
      </c>
      <c r="B207" s="60"/>
    </row>
    <row r="208" spans="1:2" x14ac:dyDescent="0.3">
      <c r="A208" s="59" t="s">
        <v>77</v>
      </c>
      <c r="B208" s="61">
        <v>15000</v>
      </c>
    </row>
    <row r="209" spans="1:2" x14ac:dyDescent="0.3">
      <c r="A209" s="59" t="s">
        <v>90</v>
      </c>
      <c r="B209" s="75">
        <v>43922</v>
      </c>
    </row>
    <row r="210" spans="1:2" x14ac:dyDescent="0.3">
      <c r="A210" s="59" t="s">
        <v>79</v>
      </c>
      <c r="B210" s="75">
        <v>44286</v>
      </c>
    </row>
    <row r="211" spans="1:2" x14ac:dyDescent="0.3">
      <c r="A211" s="59" t="s">
        <v>91</v>
      </c>
      <c r="B211" s="75">
        <v>44107</v>
      </c>
    </row>
    <row r="212" spans="1:2" ht="15" customHeight="1" x14ac:dyDescent="0.3">
      <c r="A212" s="59" t="s">
        <v>80</v>
      </c>
      <c r="B212" s="62">
        <v>6</v>
      </c>
    </row>
    <row r="213" spans="1:2" x14ac:dyDescent="0.3">
      <c r="A213" s="59" t="s">
        <v>96</v>
      </c>
      <c r="B213" s="64">
        <v>0.51321000000000006</v>
      </c>
    </row>
    <row r="214" spans="1:2" ht="15" customHeight="1" x14ac:dyDescent="0.3">
      <c r="A214" s="59" t="s">
        <v>81</v>
      </c>
      <c r="B214" s="71">
        <v>37.5</v>
      </c>
    </row>
    <row r="215" spans="1:2" x14ac:dyDescent="0.3">
      <c r="A215" s="78" t="s">
        <v>264</v>
      </c>
      <c r="B215" s="70">
        <f>ROUND(B214*B213,2)</f>
        <v>19.25</v>
      </c>
    </row>
    <row r="216" spans="1:2" x14ac:dyDescent="0.3">
      <c r="A216" s="455" t="s">
        <v>347</v>
      </c>
      <c r="B216" s="64"/>
    </row>
    <row r="217" spans="1:2" ht="15" customHeight="1" thickBot="1" x14ac:dyDescent="0.35">
      <c r="A217" s="455" t="s">
        <v>92</v>
      </c>
      <c r="B217" s="60"/>
    </row>
    <row r="218" spans="1:2" ht="15" thickBot="1" x14ac:dyDescent="0.35">
      <c r="A218" s="226" t="s">
        <v>92</v>
      </c>
      <c r="B218" s="60"/>
    </row>
    <row r="219" spans="1:2" x14ac:dyDescent="0.3">
      <c r="A219" s="59" t="s">
        <v>77</v>
      </c>
      <c r="B219" s="61">
        <v>50000</v>
      </c>
    </row>
    <row r="220" spans="1:2" x14ac:dyDescent="0.3">
      <c r="A220" s="59" t="s">
        <v>78</v>
      </c>
      <c r="B220" s="75">
        <v>43922</v>
      </c>
    </row>
    <row r="221" spans="1:2" x14ac:dyDescent="0.3">
      <c r="A221" s="59" t="s">
        <v>79</v>
      </c>
      <c r="B221" s="75">
        <v>44286</v>
      </c>
    </row>
    <row r="222" spans="1:2" x14ac:dyDescent="0.3">
      <c r="A222" s="59" t="s">
        <v>80</v>
      </c>
      <c r="B222" s="62">
        <v>6</v>
      </c>
    </row>
    <row r="223" spans="1:2" x14ac:dyDescent="0.3">
      <c r="A223" s="59" t="s">
        <v>96</v>
      </c>
      <c r="B223" s="64">
        <v>0.29404999999999998</v>
      </c>
    </row>
    <row r="224" spans="1:2" x14ac:dyDescent="0.3">
      <c r="A224" s="59" t="s">
        <v>81</v>
      </c>
      <c r="B224" s="71">
        <v>188.5</v>
      </c>
    </row>
    <row r="225" spans="1:2" ht="15" customHeight="1" x14ac:dyDescent="0.3">
      <c r="A225" s="65" t="s">
        <v>322</v>
      </c>
      <c r="B225" s="70">
        <f>ROUND(B224*B223,2)</f>
        <v>55.43</v>
      </c>
    </row>
    <row r="226" spans="1:2" ht="15" customHeight="1" x14ac:dyDescent="0.3">
      <c r="A226" s="78" t="s">
        <v>169</v>
      </c>
      <c r="B226" s="70">
        <v>85500</v>
      </c>
    </row>
    <row r="227" spans="1:2" x14ac:dyDescent="0.3">
      <c r="A227" s="262" t="s">
        <v>198</v>
      </c>
      <c r="B227" s="259">
        <v>0.8</v>
      </c>
    </row>
    <row r="228" spans="1:2" x14ac:dyDescent="0.3">
      <c r="A228" t="s">
        <v>323</v>
      </c>
      <c r="B228" s="53">
        <f>ROUND(B226*B227,2)</f>
        <v>68400</v>
      </c>
    </row>
    <row r="229" spans="1:2" x14ac:dyDescent="0.3">
      <c r="A229" s="77" t="s">
        <v>59</v>
      </c>
      <c r="B229" s="204">
        <v>0.5</v>
      </c>
    </row>
    <row r="230" spans="1:2" x14ac:dyDescent="0.3">
      <c r="A230" s="82" t="s">
        <v>107</v>
      </c>
      <c r="B230" s="250">
        <v>2.5999999999999999E-2</v>
      </c>
    </row>
    <row r="231" spans="1:2" x14ac:dyDescent="0.3">
      <c r="A231" s="65" t="s">
        <v>324</v>
      </c>
      <c r="B231" s="70">
        <f>ROUND(B228*B223*B230*B229,2)</f>
        <v>261.47000000000003</v>
      </c>
    </row>
    <row r="232" spans="1:2" x14ac:dyDescent="0.3">
      <c r="A232" s="207" t="s">
        <v>348</v>
      </c>
      <c r="B232" s="70">
        <f>SUM(B225,B231)</f>
        <v>316.90000000000003</v>
      </c>
    </row>
    <row r="233" spans="1:2" x14ac:dyDescent="0.3">
      <c r="A233" s="59"/>
      <c r="B233" s="64"/>
    </row>
    <row r="234" spans="1:2" x14ac:dyDescent="0.3">
      <c r="A234" s="67" t="s">
        <v>93</v>
      </c>
      <c r="B234" s="72">
        <f>B215</f>
        <v>19.25</v>
      </c>
    </row>
    <row r="235" spans="1:2" x14ac:dyDescent="0.3">
      <c r="A235" s="68" t="s">
        <v>94</v>
      </c>
      <c r="B235" s="73">
        <f>B225</f>
        <v>55.43</v>
      </c>
    </row>
    <row r="236" spans="1:2" x14ac:dyDescent="0.3">
      <c r="A236" s="65" t="s">
        <v>199</v>
      </c>
      <c r="B236" s="70">
        <f>ROUND(B235-B234,2)</f>
        <v>36.18</v>
      </c>
    </row>
    <row r="237" spans="1:2" x14ac:dyDescent="0.3">
      <c r="A237" s="65"/>
      <c r="B237" s="66"/>
    </row>
    <row r="238" spans="1:2" x14ac:dyDescent="0.3">
      <c r="A238" s="68" t="s">
        <v>102</v>
      </c>
      <c r="B238" s="72">
        <v>0</v>
      </c>
    </row>
    <row r="239" spans="1:2" x14ac:dyDescent="0.3">
      <c r="A239" s="68" t="s">
        <v>103</v>
      </c>
      <c r="B239" s="73">
        <f>B231</f>
        <v>261.47000000000003</v>
      </c>
    </row>
    <row r="240" spans="1:2" x14ac:dyDescent="0.3">
      <c r="A240" s="65" t="s">
        <v>220</v>
      </c>
      <c r="B240" s="70">
        <f>ROUND(B231-B238,2)</f>
        <v>261.47000000000003</v>
      </c>
    </row>
    <row r="241" spans="1:2" x14ac:dyDescent="0.3">
      <c r="A241" s="59"/>
      <c r="B241" s="63"/>
    </row>
    <row r="242" spans="1:2" x14ac:dyDescent="0.3">
      <c r="A242" s="68" t="s">
        <v>95</v>
      </c>
      <c r="B242" s="72">
        <f>B236</f>
        <v>36.18</v>
      </c>
    </row>
    <row r="243" spans="1:2" x14ac:dyDescent="0.3">
      <c r="A243" s="68" t="s">
        <v>104</v>
      </c>
      <c r="B243" s="73">
        <f>B240</f>
        <v>261.47000000000003</v>
      </c>
    </row>
    <row r="244" spans="1:2" x14ac:dyDescent="0.3">
      <c r="A244" s="69" t="s">
        <v>221</v>
      </c>
      <c r="B244" s="70">
        <f>SUM(B242:B243)</f>
        <v>297.65000000000003</v>
      </c>
    </row>
    <row r="245" spans="1:2" x14ac:dyDescent="0.3">
      <c r="A245" s="452" t="s">
        <v>163</v>
      </c>
      <c r="B245" s="188"/>
    </row>
    <row r="246" spans="1:2" x14ac:dyDescent="0.3">
      <c r="A246" s="452"/>
      <c r="B246" s="70"/>
    </row>
    <row r="247" spans="1:2" x14ac:dyDescent="0.3">
      <c r="A247" s="452"/>
      <c r="B247" s="70"/>
    </row>
    <row r="248" spans="1:2" x14ac:dyDescent="0.3">
      <c r="A248" s="450" t="s">
        <v>168</v>
      </c>
      <c r="B248" s="70"/>
    </row>
    <row r="249" spans="1:2" x14ac:dyDescent="0.3">
      <c r="A249" s="450"/>
      <c r="B249" s="70"/>
    </row>
    <row r="250" spans="1:2" ht="15" thickBot="1" x14ac:dyDescent="0.35">
      <c r="A250" s="217"/>
    </row>
    <row r="251" spans="1:2" x14ac:dyDescent="0.3">
      <c r="A251" s="490" t="s">
        <v>120</v>
      </c>
      <c r="B251" s="491"/>
    </row>
    <row r="252" spans="1:2" x14ac:dyDescent="0.3">
      <c r="A252" s="483" t="s">
        <v>326</v>
      </c>
      <c r="B252" s="484"/>
    </row>
    <row r="253" spans="1:2" ht="15" thickBot="1" x14ac:dyDescent="0.35">
      <c r="A253" s="458"/>
      <c r="B253" s="459"/>
    </row>
    <row r="254" spans="1:2" ht="15" thickBot="1" x14ac:dyDescent="0.35">
      <c r="A254" s="244" t="s">
        <v>119</v>
      </c>
      <c r="B254" s="43"/>
    </row>
    <row r="255" spans="1:2" ht="15" customHeight="1" x14ac:dyDescent="0.3">
      <c r="A255" s="100" t="s">
        <v>112</v>
      </c>
      <c r="B255" s="98">
        <v>15000</v>
      </c>
    </row>
    <row r="256" spans="1:2" x14ac:dyDescent="0.3">
      <c r="A256" s="100" t="s">
        <v>113</v>
      </c>
      <c r="B256" s="54">
        <v>43922</v>
      </c>
    </row>
    <row r="257" spans="1:2" ht="15" customHeight="1" x14ac:dyDescent="0.3">
      <c r="A257" s="100" t="s">
        <v>148</v>
      </c>
      <c r="B257" s="54">
        <v>44097</v>
      </c>
    </row>
    <row r="258" spans="1:2" ht="15" customHeight="1" x14ac:dyDescent="0.3">
      <c r="A258" s="100" t="s">
        <v>114</v>
      </c>
      <c r="B258" s="54">
        <v>44286</v>
      </c>
    </row>
    <row r="259" spans="1:2" x14ac:dyDescent="0.3">
      <c r="A259" s="100" t="s">
        <v>115</v>
      </c>
      <c r="B259" s="45">
        <v>7</v>
      </c>
    </row>
    <row r="260" spans="1:2" x14ac:dyDescent="0.3">
      <c r="A260" s="100" t="s">
        <v>116</v>
      </c>
      <c r="B260" s="46">
        <v>0.51321000000000006</v>
      </c>
    </row>
    <row r="261" spans="1:2" x14ac:dyDescent="0.3">
      <c r="A261" s="100" t="s">
        <v>117</v>
      </c>
      <c r="B261" s="97">
        <v>43.75</v>
      </c>
    </row>
    <row r="262" spans="1:2" x14ac:dyDescent="0.3">
      <c r="A262" s="43" t="s">
        <v>325</v>
      </c>
      <c r="B262" s="96">
        <f>SUM(B261*B260)</f>
        <v>22.452937500000001</v>
      </c>
    </row>
    <row r="263" spans="1:2" x14ac:dyDescent="0.3">
      <c r="A263" s="455" t="s">
        <v>149</v>
      </c>
      <c r="B263" s="96"/>
    </row>
    <row r="264" spans="1:2" ht="15" thickBot="1" x14ac:dyDescent="0.35">
      <c r="A264" s="455" t="s">
        <v>92</v>
      </c>
      <c r="B264" s="96"/>
    </row>
    <row r="265" spans="1:2" ht="15" thickBot="1" x14ac:dyDescent="0.35">
      <c r="A265" s="226" t="s">
        <v>118</v>
      </c>
      <c r="B265" s="43"/>
    </row>
    <row r="266" spans="1:2" x14ac:dyDescent="0.3">
      <c r="A266" t="s">
        <v>77</v>
      </c>
      <c r="B266" s="99">
        <v>30000</v>
      </c>
    </row>
    <row r="267" spans="1:2" ht="15" customHeight="1" x14ac:dyDescent="0.3">
      <c r="A267" t="s">
        <v>78</v>
      </c>
      <c r="B267" s="54">
        <v>43922</v>
      </c>
    </row>
    <row r="268" spans="1:2" x14ac:dyDescent="0.3">
      <c r="A268" t="s">
        <v>79</v>
      </c>
      <c r="B268" s="54">
        <v>44286</v>
      </c>
    </row>
    <row r="269" spans="1:2" x14ac:dyDescent="0.3">
      <c r="A269" t="s">
        <v>80</v>
      </c>
      <c r="B269" s="45">
        <v>7</v>
      </c>
    </row>
    <row r="270" spans="1:2" x14ac:dyDescent="0.3">
      <c r="A270" t="s">
        <v>96</v>
      </c>
      <c r="B270" s="46">
        <v>0.51321000000000006</v>
      </c>
    </row>
    <row r="271" spans="1:2" ht="15" customHeight="1" x14ac:dyDescent="0.3">
      <c r="A271" t="s">
        <v>84</v>
      </c>
      <c r="B271" s="45">
        <v>0.58333000000000002</v>
      </c>
    </row>
    <row r="272" spans="1:2" x14ac:dyDescent="0.3">
      <c r="A272" t="s">
        <v>81</v>
      </c>
      <c r="B272" s="47">
        <v>131.83000000000001</v>
      </c>
    </row>
    <row r="273" spans="1:2" x14ac:dyDescent="0.3">
      <c r="A273" s="39" t="s">
        <v>327</v>
      </c>
      <c r="B273" s="50">
        <f>ROUND(B272*B270,2)</f>
        <v>67.66</v>
      </c>
    </row>
    <row r="274" spans="1:2" x14ac:dyDescent="0.3">
      <c r="A274" s="100" t="s">
        <v>170</v>
      </c>
      <c r="B274" s="47">
        <v>41943</v>
      </c>
    </row>
    <row r="275" spans="1:2" x14ac:dyDescent="0.3">
      <c r="A275" s="258" t="s">
        <v>203</v>
      </c>
      <c r="B275" s="263">
        <v>0.2</v>
      </c>
    </row>
    <row r="276" spans="1:2" x14ac:dyDescent="0.3">
      <c r="A276" t="s">
        <v>328</v>
      </c>
      <c r="B276" s="49">
        <f>ROUND(B274*B275,2)</f>
        <v>8388.6</v>
      </c>
    </row>
    <row r="277" spans="1:2" x14ac:dyDescent="0.3">
      <c r="A277" s="196" t="s">
        <v>106</v>
      </c>
      <c r="B277" s="250">
        <v>2.5999999999999999E-2</v>
      </c>
    </row>
    <row r="278" spans="1:2" x14ac:dyDescent="0.3">
      <c r="A278" s="39" t="s">
        <v>329</v>
      </c>
      <c r="B278" s="51">
        <f>ROUND(B276*B270*B277*B271,2)</f>
        <v>65.290000000000006</v>
      </c>
    </row>
    <row r="279" spans="1:2" x14ac:dyDescent="0.3">
      <c r="A279" s="39"/>
      <c r="B279" s="51"/>
    </row>
    <row r="280" spans="1:2" x14ac:dyDescent="0.3">
      <c r="A280" s="67" t="s">
        <v>93</v>
      </c>
      <c r="B280" s="101">
        <f>B262</f>
        <v>22.452937500000001</v>
      </c>
    </row>
    <row r="281" spans="1:2" x14ac:dyDescent="0.3">
      <c r="A281" s="68" t="s">
        <v>123</v>
      </c>
      <c r="B281" s="102">
        <f>B273</f>
        <v>67.66</v>
      </c>
    </row>
    <row r="282" spans="1:2" x14ac:dyDescent="0.3">
      <c r="A282" s="65" t="s">
        <v>122</v>
      </c>
      <c r="B282" s="51">
        <f>SUM(B281-B280)</f>
        <v>45.207062499999992</v>
      </c>
    </row>
    <row r="283" spans="1:2" x14ac:dyDescent="0.3">
      <c r="A283"/>
      <c r="B283" s="51"/>
    </row>
    <row r="284" spans="1:2" x14ac:dyDescent="0.3">
      <c r="A284" s="68" t="s">
        <v>102</v>
      </c>
      <c r="B284" s="72">
        <v>0</v>
      </c>
    </row>
    <row r="285" spans="1:2" x14ac:dyDescent="0.3">
      <c r="A285" s="68" t="s">
        <v>103</v>
      </c>
      <c r="B285" s="73">
        <f>B278</f>
        <v>65.290000000000006</v>
      </c>
    </row>
    <row r="286" spans="1:2" x14ac:dyDescent="0.3">
      <c r="A286" s="65" t="s">
        <v>222</v>
      </c>
      <c r="B286" s="70">
        <f>ROUND(B285-B284,2)</f>
        <v>65.290000000000006</v>
      </c>
    </row>
    <row r="287" spans="1:2" x14ac:dyDescent="0.3">
      <c r="A287" s="65"/>
      <c r="B287" s="70"/>
    </row>
    <row r="288" spans="1:2" x14ac:dyDescent="0.3">
      <c r="A288" s="229" t="s">
        <v>94</v>
      </c>
      <c r="B288" s="70">
        <f>B282</f>
        <v>45.207062499999992</v>
      </c>
    </row>
    <row r="289" spans="1:2" x14ac:dyDescent="0.3">
      <c r="A289" s="229" t="s">
        <v>103</v>
      </c>
      <c r="B289" s="51">
        <f>B286</f>
        <v>65.290000000000006</v>
      </c>
    </row>
    <row r="290" spans="1:2" x14ac:dyDescent="0.3">
      <c r="A290" s="43" t="s">
        <v>82</v>
      </c>
      <c r="B290" s="48">
        <f>SUM(B289,B288)</f>
        <v>110.4970625</v>
      </c>
    </row>
    <row r="291" spans="1:2" x14ac:dyDescent="0.3">
      <c r="A291" s="454" t="s">
        <v>164</v>
      </c>
    </row>
    <row r="292" spans="1:2" x14ac:dyDescent="0.3">
      <c r="A292" s="454"/>
      <c r="B292" s="105"/>
    </row>
    <row r="293" spans="1:2" x14ac:dyDescent="0.3">
      <c r="A293" s="454"/>
      <c r="B293" s="106"/>
    </row>
    <row r="294" spans="1:2" x14ac:dyDescent="0.3">
      <c r="A294" s="450" t="s">
        <v>201</v>
      </c>
      <c r="B294" s="98"/>
    </row>
    <row r="295" spans="1:2" x14ac:dyDescent="0.3">
      <c r="A295" s="450"/>
      <c r="B295" s="54"/>
    </row>
    <row r="296" spans="1:2" ht="15" thickBot="1" x14ac:dyDescent="0.35">
      <c r="A296" s="100"/>
      <c r="B296" s="54"/>
    </row>
    <row r="297" spans="1:2" x14ac:dyDescent="0.3">
      <c r="A297" s="490" t="s">
        <v>143</v>
      </c>
      <c r="B297" s="491"/>
    </row>
    <row r="298" spans="1:2" x14ac:dyDescent="0.3">
      <c r="A298" s="483" t="s">
        <v>330</v>
      </c>
      <c r="B298" s="484"/>
    </row>
    <row r="299" spans="1:2" ht="15" thickBot="1" x14ac:dyDescent="0.35">
      <c r="A299" s="458"/>
      <c r="B299" s="459"/>
    </row>
    <row r="300" spans="1:2" ht="15" thickBot="1" x14ac:dyDescent="0.35">
      <c r="A300" s="244" t="s">
        <v>119</v>
      </c>
      <c r="B300" s="43"/>
    </row>
    <row r="301" spans="1:2" x14ac:dyDescent="0.3">
      <c r="A301" s="100" t="s">
        <v>112</v>
      </c>
      <c r="B301" s="98">
        <v>69480</v>
      </c>
    </row>
    <row r="302" spans="1:2" x14ac:dyDescent="0.3">
      <c r="A302" s="100" t="s">
        <v>113</v>
      </c>
      <c r="B302" s="54">
        <v>43922</v>
      </c>
    </row>
    <row r="303" spans="1:2" x14ac:dyDescent="0.3">
      <c r="A303" s="100" t="s">
        <v>114</v>
      </c>
      <c r="B303" s="54">
        <v>44286</v>
      </c>
    </row>
    <row r="304" spans="1:2" x14ac:dyDescent="0.3">
      <c r="A304" s="100" t="s">
        <v>144</v>
      </c>
      <c r="B304" s="54">
        <v>44097</v>
      </c>
    </row>
    <row r="305" spans="1:2" x14ac:dyDescent="0.3">
      <c r="A305" s="100" t="s">
        <v>115</v>
      </c>
      <c r="B305" s="45">
        <v>7</v>
      </c>
    </row>
    <row r="306" spans="1:2" x14ac:dyDescent="0.3">
      <c r="A306" s="100" t="s">
        <v>116</v>
      </c>
      <c r="B306" s="46">
        <v>0.51321000000000006</v>
      </c>
    </row>
    <row r="307" spans="1:2" ht="15" customHeight="1" x14ac:dyDescent="0.3">
      <c r="A307" s="100" t="s">
        <v>146</v>
      </c>
      <c r="B307" s="45">
        <v>0.58333000000000002</v>
      </c>
    </row>
    <row r="308" spans="1:2" x14ac:dyDescent="0.3">
      <c r="A308" s="100" t="s">
        <v>117</v>
      </c>
      <c r="B308" s="97">
        <v>355.25</v>
      </c>
    </row>
    <row r="309" spans="1:2" x14ac:dyDescent="0.3">
      <c r="A309" s="190" t="s">
        <v>331</v>
      </c>
      <c r="B309" s="96">
        <f>SUM(B308*B306)</f>
        <v>182.31785250000001</v>
      </c>
    </row>
    <row r="310" spans="1:2" x14ac:dyDescent="0.3">
      <c r="A310" s="190" t="s">
        <v>169</v>
      </c>
      <c r="B310" s="96">
        <v>32000</v>
      </c>
    </row>
    <row r="311" spans="1:2" x14ac:dyDescent="0.3">
      <c r="A311" s="258" t="s">
        <v>204</v>
      </c>
      <c r="B311" s="264">
        <v>0.1</v>
      </c>
    </row>
    <row r="312" spans="1:2" x14ac:dyDescent="0.3">
      <c r="A312" s="191" t="s">
        <v>332</v>
      </c>
      <c r="B312" s="49">
        <f>ROUND(B310*B311,2)</f>
        <v>3200</v>
      </c>
    </row>
    <row r="313" spans="1:2" x14ac:dyDescent="0.3">
      <c r="A313" s="196" t="s">
        <v>147</v>
      </c>
      <c r="B313" s="250">
        <v>2.5999999999999999E-2</v>
      </c>
    </row>
    <row r="314" spans="1:2" ht="16.2" x14ac:dyDescent="0.3">
      <c r="A314" s="69" t="s">
        <v>333</v>
      </c>
      <c r="B314" s="192">
        <f>ROUND(B312*B306*B313*B307,2)</f>
        <v>24.91</v>
      </c>
    </row>
    <row r="315" spans="1:2" ht="15" thickBot="1" x14ac:dyDescent="0.35">
      <c r="A315" s="59"/>
      <c r="B315" s="62"/>
    </row>
    <row r="316" spans="1:2" ht="15" thickBot="1" x14ac:dyDescent="0.35">
      <c r="A316" s="226" t="s">
        <v>118</v>
      </c>
      <c r="B316" s="43"/>
    </row>
    <row r="317" spans="1:2" x14ac:dyDescent="0.3">
      <c r="A317" t="s">
        <v>77</v>
      </c>
      <c r="B317" s="99">
        <v>80000</v>
      </c>
    </row>
    <row r="318" spans="1:2" x14ac:dyDescent="0.3">
      <c r="A318" t="s">
        <v>78</v>
      </c>
      <c r="B318" s="54">
        <v>43922</v>
      </c>
    </row>
    <row r="319" spans="1:2" x14ac:dyDescent="0.3">
      <c r="A319" t="s">
        <v>79</v>
      </c>
      <c r="B319" s="54">
        <v>44286</v>
      </c>
    </row>
    <row r="320" spans="1:2" x14ac:dyDescent="0.3">
      <c r="A320" s="100" t="s">
        <v>144</v>
      </c>
      <c r="B320" s="54">
        <v>44097</v>
      </c>
    </row>
    <row r="321" spans="1:2" x14ac:dyDescent="0.3">
      <c r="A321" t="s">
        <v>80</v>
      </c>
      <c r="B321" s="45">
        <v>7</v>
      </c>
    </row>
    <row r="322" spans="1:2" x14ac:dyDescent="0.3">
      <c r="A322" t="s">
        <v>96</v>
      </c>
      <c r="B322" s="46">
        <v>0.51321000000000006</v>
      </c>
    </row>
    <row r="323" spans="1:2" ht="15" customHeight="1" x14ac:dyDescent="0.3">
      <c r="A323" t="s">
        <v>84</v>
      </c>
      <c r="B323" s="45">
        <v>0.58333000000000002</v>
      </c>
    </row>
    <row r="324" spans="1:2" x14ac:dyDescent="0.3">
      <c r="A324" t="s">
        <v>81</v>
      </c>
      <c r="B324" s="47">
        <v>466.66</v>
      </c>
    </row>
    <row r="325" spans="1:2" ht="16.2" x14ac:dyDescent="0.3">
      <c r="A325" s="227" t="s">
        <v>334</v>
      </c>
      <c r="B325" s="195">
        <f>ROUND(B324*B322,2)</f>
        <v>239.49</v>
      </c>
    </row>
    <row r="326" spans="1:2" x14ac:dyDescent="0.3">
      <c r="A326" s="231" t="s">
        <v>169</v>
      </c>
      <c r="B326" s="50">
        <v>32000</v>
      </c>
    </row>
    <row r="327" spans="1:2" x14ac:dyDescent="0.3">
      <c r="A327" s="258" t="s">
        <v>204</v>
      </c>
      <c r="B327" s="265">
        <v>0.1</v>
      </c>
    </row>
    <row r="328" spans="1:2" x14ac:dyDescent="0.3">
      <c r="A328" t="s">
        <v>336</v>
      </c>
      <c r="B328" s="49">
        <f>ROUND(B326*B327,2)</f>
        <v>3200</v>
      </c>
    </row>
    <row r="329" spans="1:2" x14ac:dyDescent="0.3">
      <c r="A329" s="196" t="s">
        <v>106</v>
      </c>
      <c r="B329" s="250">
        <v>2.5999999999999999E-2</v>
      </c>
    </row>
    <row r="330" spans="1:2" x14ac:dyDescent="0.3">
      <c r="A330" s="193" t="s">
        <v>335</v>
      </c>
      <c r="B330" s="51">
        <f>ROUND(B328*B322*B329*B323,2)</f>
        <v>24.91</v>
      </c>
    </row>
    <row r="331" spans="1:2" x14ac:dyDescent="0.3">
      <c r="A331" s="39"/>
      <c r="B331" s="51"/>
    </row>
    <row r="332" spans="1:2" x14ac:dyDescent="0.3">
      <c r="A332" s="67" t="s">
        <v>93</v>
      </c>
      <c r="B332" s="101">
        <f>B309</f>
        <v>182.31785250000001</v>
      </c>
    </row>
    <row r="333" spans="1:2" x14ac:dyDescent="0.3">
      <c r="A333" s="68" t="s">
        <v>123</v>
      </c>
      <c r="B333" s="102">
        <f>B325</f>
        <v>239.49</v>
      </c>
    </row>
    <row r="334" spans="1:2" x14ac:dyDescent="0.3">
      <c r="A334" s="65" t="s">
        <v>337</v>
      </c>
      <c r="B334" s="51">
        <f>SUM(B333-B332)</f>
        <v>57.172147499999994</v>
      </c>
    </row>
    <row r="335" spans="1:2" x14ac:dyDescent="0.3">
      <c r="A335"/>
      <c r="B335" s="51"/>
    </row>
    <row r="336" spans="1:2" x14ac:dyDescent="0.3">
      <c r="A336" s="68" t="s">
        <v>102</v>
      </c>
      <c r="B336" s="72">
        <f>B314</f>
        <v>24.91</v>
      </c>
    </row>
    <row r="337" spans="1:2" x14ac:dyDescent="0.3">
      <c r="A337" s="68" t="s">
        <v>103</v>
      </c>
      <c r="B337" s="72">
        <f>B330</f>
        <v>24.91</v>
      </c>
    </row>
    <row r="338" spans="1:2" ht="16.2" x14ac:dyDescent="0.3">
      <c r="A338" s="65" t="s">
        <v>205</v>
      </c>
      <c r="B338" s="192">
        <f>ROUND(B337-B336,2)</f>
        <v>0</v>
      </c>
    </row>
    <row r="339" spans="1:2" x14ac:dyDescent="0.3">
      <c r="A339" s="65"/>
      <c r="B339" s="70"/>
    </row>
    <row r="340" spans="1:2" x14ac:dyDescent="0.3">
      <c r="A340" s="229" t="s">
        <v>94</v>
      </c>
      <c r="B340" s="70">
        <f>B334</f>
        <v>57.172147499999994</v>
      </c>
    </row>
    <row r="341" spans="1:2" x14ac:dyDescent="0.3">
      <c r="A341" s="229" t="s">
        <v>103</v>
      </c>
      <c r="B341" s="194">
        <f>B338</f>
        <v>0</v>
      </c>
    </row>
    <row r="342" spans="1:2" x14ac:dyDescent="0.3">
      <c r="A342" s="43" t="s">
        <v>338</v>
      </c>
      <c r="B342" s="48">
        <f>SUM(B341,B340)</f>
        <v>57.172147499999994</v>
      </c>
    </row>
    <row r="343" spans="1:2" x14ac:dyDescent="0.3">
      <c r="A343" s="460" t="s">
        <v>166</v>
      </c>
    </row>
    <row r="344" spans="1:2" x14ac:dyDescent="0.3">
      <c r="A344" s="460"/>
    </row>
    <row r="345" spans="1:2" x14ac:dyDescent="0.3">
      <c r="A345" s="460"/>
    </row>
    <row r="346" spans="1:2" ht="15" thickBot="1" x14ac:dyDescent="0.35">
      <c r="A346" s="198"/>
    </row>
    <row r="347" spans="1:2" x14ac:dyDescent="0.3">
      <c r="A347" s="490" t="s">
        <v>154</v>
      </c>
      <c r="B347" s="491"/>
    </row>
    <row r="348" spans="1:2" x14ac:dyDescent="0.3">
      <c r="A348" s="483" t="s">
        <v>160</v>
      </c>
      <c r="B348" s="484"/>
    </row>
    <row r="349" spans="1:2" ht="15" customHeight="1" thickBot="1" x14ac:dyDescent="0.35">
      <c r="A349" s="458"/>
      <c r="B349" s="459"/>
    </row>
    <row r="350" spans="1:2" ht="15" thickBot="1" x14ac:dyDescent="0.35">
      <c r="A350" s="226" t="s">
        <v>119</v>
      </c>
      <c r="B350" s="43"/>
    </row>
    <row r="351" spans="1:2" ht="15" customHeight="1" x14ac:dyDescent="0.3">
      <c r="A351" s="100" t="s">
        <v>293</v>
      </c>
      <c r="B351" s="98">
        <v>46010</v>
      </c>
    </row>
    <row r="352" spans="1:2" x14ac:dyDescent="0.3">
      <c r="A352" s="100" t="s">
        <v>113</v>
      </c>
      <c r="B352" s="54">
        <v>43922</v>
      </c>
    </row>
    <row r="353" spans="1:2" x14ac:dyDescent="0.3">
      <c r="A353" s="100" t="s">
        <v>114</v>
      </c>
      <c r="B353" s="54">
        <v>44286</v>
      </c>
    </row>
    <row r="354" spans="1:2" x14ac:dyDescent="0.3">
      <c r="A354" s="100" t="s">
        <v>144</v>
      </c>
      <c r="B354" s="54">
        <v>44097</v>
      </c>
    </row>
    <row r="355" spans="1:2" x14ac:dyDescent="0.3">
      <c r="A355" s="100" t="s">
        <v>115</v>
      </c>
      <c r="B355" s="45">
        <v>7</v>
      </c>
    </row>
    <row r="356" spans="1:2" x14ac:dyDescent="0.3">
      <c r="A356" s="100" t="s">
        <v>116</v>
      </c>
      <c r="B356" s="46">
        <v>0.51321000000000006</v>
      </c>
    </row>
    <row r="357" spans="1:2" x14ac:dyDescent="0.3">
      <c r="A357" s="100" t="s">
        <v>146</v>
      </c>
      <c r="B357" s="45">
        <v>0.58333000000000002</v>
      </c>
    </row>
    <row r="358" spans="1:2" x14ac:dyDescent="0.3">
      <c r="A358" s="100" t="s">
        <v>117</v>
      </c>
      <c r="B358" s="97">
        <v>161</v>
      </c>
    </row>
    <row r="359" spans="1:2" x14ac:dyDescent="0.3">
      <c r="A359" s="190" t="s">
        <v>339</v>
      </c>
      <c r="B359" s="96">
        <f>SUM(B358*B356)</f>
        <v>82.626810000000006</v>
      </c>
    </row>
    <row r="360" spans="1:2" x14ac:dyDescent="0.3">
      <c r="A360" s="190" t="s">
        <v>169</v>
      </c>
      <c r="B360" s="70">
        <v>496034</v>
      </c>
    </row>
    <row r="361" spans="1:2" x14ac:dyDescent="0.3">
      <c r="A361" s="258" t="s">
        <v>203</v>
      </c>
      <c r="B361" s="264">
        <v>0.2</v>
      </c>
    </row>
    <row r="362" spans="1:2" x14ac:dyDescent="0.3">
      <c r="A362" s="191" t="s">
        <v>340</v>
      </c>
      <c r="B362" s="49">
        <f>ROUND(B360*B361,2)</f>
        <v>99206.8</v>
      </c>
    </row>
    <row r="363" spans="1:2" x14ac:dyDescent="0.3">
      <c r="A363" s="196" t="s">
        <v>147</v>
      </c>
      <c r="B363" s="250">
        <v>2.5999999999999999E-2</v>
      </c>
    </row>
    <row r="364" spans="1:2" ht="16.2" x14ac:dyDescent="0.3">
      <c r="A364" s="69" t="s">
        <v>223</v>
      </c>
      <c r="B364" s="192">
        <f>ROUND(B362*B356*B363*B357,2)</f>
        <v>772.19</v>
      </c>
    </row>
    <row r="365" spans="1:2" ht="15" thickBot="1" x14ac:dyDescent="0.35">
      <c r="A365" s="59"/>
      <c r="B365" s="62"/>
    </row>
    <row r="366" spans="1:2" ht="15" thickBot="1" x14ac:dyDescent="0.35">
      <c r="A366" s="226" t="s">
        <v>118</v>
      </c>
      <c r="B366" s="43"/>
    </row>
    <row r="367" spans="1:2" x14ac:dyDescent="0.3">
      <c r="A367" t="s">
        <v>213</v>
      </c>
      <c r="B367" s="99">
        <v>47260</v>
      </c>
    </row>
    <row r="368" spans="1:2" x14ac:dyDescent="0.3">
      <c r="A368" t="s">
        <v>78</v>
      </c>
      <c r="B368" s="54">
        <v>43922</v>
      </c>
    </row>
    <row r="369" spans="1:2" x14ac:dyDescent="0.3">
      <c r="A369" t="s">
        <v>79</v>
      </c>
      <c r="B369" s="54">
        <v>44286</v>
      </c>
    </row>
    <row r="370" spans="1:2" x14ac:dyDescent="0.3">
      <c r="A370" s="100" t="s">
        <v>144</v>
      </c>
      <c r="B370" s="54">
        <v>44097</v>
      </c>
    </row>
    <row r="371" spans="1:2" x14ac:dyDescent="0.3">
      <c r="A371" t="s">
        <v>80</v>
      </c>
      <c r="B371" s="45">
        <v>7</v>
      </c>
    </row>
    <row r="372" spans="1:2" x14ac:dyDescent="0.3">
      <c r="A372" t="s">
        <v>96</v>
      </c>
      <c r="B372" s="46">
        <v>0.51321000000000006</v>
      </c>
    </row>
    <row r="373" spans="1:2" x14ac:dyDescent="0.3">
      <c r="A373" t="s">
        <v>84</v>
      </c>
      <c r="B373" s="45">
        <v>0.58333000000000002</v>
      </c>
    </row>
    <row r="374" spans="1:2" x14ac:dyDescent="0.3">
      <c r="A374" t="s">
        <v>81</v>
      </c>
      <c r="B374" s="47">
        <v>258.5</v>
      </c>
    </row>
    <row r="375" spans="1:2" x14ac:dyDescent="0.3">
      <c r="A375" s="207" t="s">
        <v>341</v>
      </c>
      <c r="B375" s="50">
        <f>ROUND(B374*B372,2)</f>
        <v>132.66</v>
      </c>
    </row>
    <row r="376" spans="1:2" x14ac:dyDescent="0.3">
      <c r="A376" s="190" t="s">
        <v>169</v>
      </c>
      <c r="B376" s="50">
        <v>496034</v>
      </c>
    </row>
    <row r="377" spans="1:2" x14ac:dyDescent="0.3">
      <c r="A377" s="258" t="s">
        <v>203</v>
      </c>
      <c r="B377" s="264">
        <v>0.2</v>
      </c>
    </row>
    <row r="378" spans="1:2" x14ac:dyDescent="0.3">
      <c r="A378" t="s">
        <v>342</v>
      </c>
      <c r="B378" s="49">
        <f>ROUND(B376*B377,2)</f>
        <v>99206.8</v>
      </c>
    </row>
    <row r="379" spans="1:2" x14ac:dyDescent="0.3">
      <c r="A379" s="196" t="s">
        <v>106</v>
      </c>
      <c r="B379" s="250">
        <v>2.5999999999999999E-2</v>
      </c>
    </row>
    <row r="380" spans="1:2" x14ac:dyDescent="0.3">
      <c r="A380" s="193" t="s">
        <v>343</v>
      </c>
      <c r="B380" s="51">
        <f>ROUND(B378*B372*B379*B373,2)</f>
        <v>772.19</v>
      </c>
    </row>
    <row r="381" spans="1:2" x14ac:dyDescent="0.3">
      <c r="A381" s="39"/>
      <c r="B381" s="51"/>
    </row>
    <row r="382" spans="1:2" x14ac:dyDescent="0.3">
      <c r="A382" s="67" t="s">
        <v>93</v>
      </c>
      <c r="B382" s="101">
        <f>B359</f>
        <v>82.626810000000006</v>
      </c>
    </row>
    <row r="383" spans="1:2" x14ac:dyDescent="0.3">
      <c r="A383" s="68" t="s">
        <v>123</v>
      </c>
      <c r="B383" s="102">
        <f>B375</f>
        <v>132.66</v>
      </c>
    </row>
    <row r="384" spans="1:2" x14ac:dyDescent="0.3">
      <c r="A384" s="65" t="s">
        <v>214</v>
      </c>
      <c r="B384" s="194">
        <f>SUM(B383-B382)</f>
        <v>50.033189999999991</v>
      </c>
    </row>
    <row r="385" spans="1:2" x14ac:dyDescent="0.3">
      <c r="A385"/>
      <c r="B385" s="51"/>
    </row>
    <row r="386" spans="1:2" x14ac:dyDescent="0.3">
      <c r="A386" s="68" t="s">
        <v>102</v>
      </c>
      <c r="B386" s="72">
        <f>B364</f>
        <v>772.19</v>
      </c>
    </row>
    <row r="387" spans="1:2" x14ac:dyDescent="0.3">
      <c r="A387" s="68" t="s">
        <v>103</v>
      </c>
      <c r="B387" s="72">
        <f>B380</f>
        <v>772.19</v>
      </c>
    </row>
    <row r="388" spans="1:2" ht="16.2" x14ac:dyDescent="0.3">
      <c r="A388" s="65" t="s">
        <v>224</v>
      </c>
      <c r="B388" s="192">
        <f>ROUND(B386-B387,2)</f>
        <v>0</v>
      </c>
    </row>
    <row r="389" spans="1:2" x14ac:dyDescent="0.3">
      <c r="A389" s="65"/>
      <c r="B389" s="70"/>
    </row>
    <row r="390" spans="1:2" x14ac:dyDescent="0.3">
      <c r="A390" s="68" t="s">
        <v>94</v>
      </c>
      <c r="B390" s="70">
        <f>B384</f>
        <v>50.033189999999991</v>
      </c>
    </row>
    <row r="391" spans="1:2" x14ac:dyDescent="0.3">
      <c r="A391" s="68" t="s">
        <v>103</v>
      </c>
      <c r="B391" s="194">
        <f>B388</f>
        <v>0</v>
      </c>
    </row>
    <row r="392" spans="1:2" x14ac:dyDescent="0.3">
      <c r="A392" s="43" t="s">
        <v>344</v>
      </c>
      <c r="B392" s="48">
        <f>SUM(B391,B390)</f>
        <v>50.033189999999991</v>
      </c>
    </row>
    <row r="393" spans="1:2" x14ac:dyDescent="0.3">
      <c r="A393" s="455" t="s">
        <v>200</v>
      </c>
    </row>
    <row r="394" spans="1:2" x14ac:dyDescent="0.3">
      <c r="A394" s="455"/>
    </row>
    <row r="395" spans="1:2" x14ac:dyDescent="0.3">
      <c r="A395" s="450" t="s">
        <v>165</v>
      </c>
    </row>
    <row r="396" spans="1:2" x14ac:dyDescent="0.3">
      <c r="A396" s="450"/>
    </row>
  </sheetData>
  <mergeCells count="33">
    <mergeCell ref="A102:B103"/>
    <mergeCell ref="B1:E1"/>
    <mergeCell ref="C2:D2"/>
    <mergeCell ref="C3:D3"/>
    <mergeCell ref="C4:D4"/>
    <mergeCell ref="C5:D5"/>
    <mergeCell ref="A6:B7"/>
    <mergeCell ref="C6:D6"/>
    <mergeCell ref="C7:D7"/>
    <mergeCell ref="C8:D8"/>
    <mergeCell ref="A24:B25"/>
    <mergeCell ref="A42:B43"/>
    <mergeCell ref="A60:B61"/>
    <mergeCell ref="A81:B82"/>
    <mergeCell ref="A294:A295"/>
    <mergeCell ref="A148:A150"/>
    <mergeCell ref="A153:B154"/>
    <mergeCell ref="A200:A202"/>
    <mergeCell ref="A205:B206"/>
    <mergeCell ref="A216:A217"/>
    <mergeCell ref="A245:A247"/>
    <mergeCell ref="A248:A249"/>
    <mergeCell ref="A251:B251"/>
    <mergeCell ref="A252:B253"/>
    <mergeCell ref="A263:A264"/>
    <mergeCell ref="A291:A293"/>
    <mergeCell ref="A395:A396"/>
    <mergeCell ref="A297:B297"/>
    <mergeCell ref="A298:B299"/>
    <mergeCell ref="A343:A345"/>
    <mergeCell ref="A347:B347"/>
    <mergeCell ref="A348:B349"/>
    <mergeCell ref="A393:A39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15"/>
  <sheetViews>
    <sheetView topLeftCell="A73" zoomScale="110" zoomScaleNormal="110" workbookViewId="0">
      <selection activeCell="G33" sqref="G33:G44"/>
    </sheetView>
  </sheetViews>
  <sheetFormatPr defaultRowHeight="14.4" x14ac:dyDescent="0.3"/>
  <cols>
    <col min="2" max="2" width="18.109375" customWidth="1"/>
    <col min="3" max="3" width="7.6640625" customWidth="1"/>
    <col min="4" max="4" width="11.44140625" customWidth="1"/>
    <col min="5" max="5" width="7.44140625" customWidth="1"/>
    <col min="6" max="6" width="11.44140625" customWidth="1"/>
    <col min="7" max="7" width="9.109375" bestFit="1" customWidth="1"/>
    <col min="8" max="8" width="10" customWidth="1"/>
    <col min="9" max="9" width="8.33203125" customWidth="1"/>
    <col min="10" max="10" width="15.44140625" customWidth="1"/>
    <col min="12" max="12" width="10.5546875" customWidth="1"/>
    <col min="13" max="13" width="8.88671875" customWidth="1"/>
  </cols>
  <sheetData>
    <row r="1" spans="2:7" x14ac:dyDescent="0.3">
      <c r="B1" t="s">
        <v>43</v>
      </c>
    </row>
    <row r="2" spans="2:7" x14ac:dyDescent="0.3">
      <c r="B2" s="20" t="s">
        <v>44</v>
      </c>
    </row>
    <row r="4" spans="2:7" x14ac:dyDescent="0.3">
      <c r="B4" t="s">
        <v>66</v>
      </c>
    </row>
    <row r="5" spans="2:7" x14ac:dyDescent="0.3">
      <c r="B5" t="s">
        <v>62</v>
      </c>
      <c r="F5" t="s">
        <v>65</v>
      </c>
    </row>
    <row r="6" spans="2:7" x14ac:dyDescent="0.3">
      <c r="B6" t="s">
        <v>45</v>
      </c>
      <c r="G6" s="21">
        <v>0.9</v>
      </c>
    </row>
    <row r="7" spans="2:7" x14ac:dyDescent="0.3">
      <c r="B7" t="s">
        <v>46</v>
      </c>
      <c r="G7" s="21">
        <v>0.8</v>
      </c>
    </row>
    <row r="8" spans="2:7" x14ac:dyDescent="0.3">
      <c r="B8" t="s">
        <v>47</v>
      </c>
      <c r="G8" s="21">
        <v>0.65</v>
      </c>
    </row>
    <row r="9" spans="2:7" x14ac:dyDescent="0.3">
      <c r="B9" t="s">
        <v>48</v>
      </c>
      <c r="G9" s="21">
        <v>0.5</v>
      </c>
    </row>
    <row r="10" spans="2:7" x14ac:dyDescent="0.3">
      <c r="B10" t="s">
        <v>49</v>
      </c>
      <c r="G10" s="21">
        <v>0.35</v>
      </c>
    </row>
    <row r="11" spans="2:7" x14ac:dyDescent="0.3">
      <c r="B11" t="s">
        <v>50</v>
      </c>
      <c r="G11" s="21">
        <v>0.25</v>
      </c>
    </row>
    <row r="12" spans="2:7" x14ac:dyDescent="0.3">
      <c r="B12" t="s">
        <v>51</v>
      </c>
      <c r="G12" s="21">
        <v>0.2</v>
      </c>
    </row>
    <row r="13" spans="2:7" x14ac:dyDescent="0.3">
      <c r="B13" t="s">
        <v>52</v>
      </c>
      <c r="G13" s="21">
        <v>0.15</v>
      </c>
    </row>
    <row r="14" spans="2:7" x14ac:dyDescent="0.3">
      <c r="B14" t="s">
        <v>53</v>
      </c>
      <c r="G14" s="21">
        <v>0.1</v>
      </c>
    </row>
    <row r="15" spans="2:7" x14ac:dyDescent="0.3">
      <c r="G15" s="21"/>
    </row>
    <row r="16" spans="2:7" x14ac:dyDescent="0.3">
      <c r="G16" s="21"/>
    </row>
    <row r="17" spans="2:7" x14ac:dyDescent="0.3">
      <c r="B17" t="s">
        <v>67</v>
      </c>
      <c r="G17" s="21"/>
    </row>
    <row r="18" spans="2:7" x14ac:dyDescent="0.3">
      <c r="G18" s="21"/>
    </row>
    <row r="19" spans="2:7" x14ac:dyDescent="0.3">
      <c r="B19" t="s">
        <v>54</v>
      </c>
      <c r="G19" s="21"/>
    </row>
    <row r="20" spans="2:7" x14ac:dyDescent="0.3">
      <c r="B20" t="s">
        <v>55</v>
      </c>
      <c r="G20" s="21"/>
    </row>
    <row r="21" spans="2:7" x14ac:dyDescent="0.3">
      <c r="G21" s="21"/>
    </row>
    <row r="22" spans="2:7" x14ac:dyDescent="0.3">
      <c r="G22" s="21"/>
    </row>
    <row r="23" spans="2:7" x14ac:dyDescent="0.3">
      <c r="B23" t="s">
        <v>68</v>
      </c>
      <c r="G23" s="21"/>
    </row>
    <row r="24" spans="2:7" x14ac:dyDescent="0.3">
      <c r="B24" t="s">
        <v>71</v>
      </c>
      <c r="G24" s="21"/>
    </row>
    <row r="25" spans="2:7" x14ac:dyDescent="0.3">
      <c r="B25" s="23">
        <v>2.5399999999999999E-2</v>
      </c>
      <c r="C25" s="12" t="s">
        <v>75</v>
      </c>
      <c r="G25" s="21"/>
    </row>
    <row r="26" spans="2:7" x14ac:dyDescent="0.3">
      <c r="G26" s="21"/>
    </row>
    <row r="27" spans="2:7" x14ac:dyDescent="0.3">
      <c r="G27" s="21"/>
    </row>
    <row r="28" spans="2:7" x14ac:dyDescent="0.3">
      <c r="B28" t="s">
        <v>69</v>
      </c>
      <c r="G28" s="21"/>
    </row>
    <row r="29" spans="2:7" x14ac:dyDescent="0.3">
      <c r="B29" t="s">
        <v>56</v>
      </c>
      <c r="G29" s="21"/>
    </row>
    <row r="30" spans="2:7" x14ac:dyDescent="0.3">
      <c r="B30" t="s">
        <v>57</v>
      </c>
      <c r="G30" s="21"/>
    </row>
    <row r="31" spans="2:7" x14ac:dyDescent="0.3">
      <c r="G31" s="21"/>
    </row>
    <row r="32" spans="2:7" x14ac:dyDescent="0.3">
      <c r="B32" t="s">
        <v>58</v>
      </c>
      <c r="F32" t="s">
        <v>59</v>
      </c>
      <c r="G32" s="21"/>
    </row>
    <row r="33" spans="1:7" x14ac:dyDescent="0.3">
      <c r="B33">
        <v>12</v>
      </c>
      <c r="G33" s="22">
        <v>1</v>
      </c>
    </row>
    <row r="34" spans="1:7" x14ac:dyDescent="0.3">
      <c r="B34">
        <v>11</v>
      </c>
      <c r="G34" s="22">
        <v>0.91666999999999998</v>
      </c>
    </row>
    <row r="35" spans="1:7" x14ac:dyDescent="0.3">
      <c r="B35">
        <v>10</v>
      </c>
      <c r="G35" s="22">
        <v>0.83333000000000002</v>
      </c>
    </row>
    <row r="36" spans="1:7" x14ac:dyDescent="0.3">
      <c r="B36">
        <v>9</v>
      </c>
      <c r="G36" s="22">
        <v>0.75</v>
      </c>
    </row>
    <row r="37" spans="1:7" x14ac:dyDescent="0.3">
      <c r="B37">
        <v>8</v>
      </c>
      <c r="G37" s="22">
        <v>0.66666999999999998</v>
      </c>
    </row>
    <row r="38" spans="1:7" x14ac:dyDescent="0.3">
      <c r="B38">
        <v>7</v>
      </c>
      <c r="G38" s="22">
        <v>0.58333000000000002</v>
      </c>
    </row>
    <row r="39" spans="1:7" x14ac:dyDescent="0.3">
      <c r="A39">
        <v>50</v>
      </c>
      <c r="B39">
        <v>6</v>
      </c>
      <c r="G39" s="22">
        <v>0.5</v>
      </c>
    </row>
    <row r="40" spans="1:7" x14ac:dyDescent="0.3">
      <c r="B40">
        <v>5</v>
      </c>
      <c r="G40" s="22">
        <v>0.41666999999999998</v>
      </c>
    </row>
    <row r="41" spans="1:7" x14ac:dyDescent="0.3">
      <c r="B41">
        <v>4</v>
      </c>
      <c r="G41" s="22">
        <v>0.33333000000000002</v>
      </c>
    </row>
    <row r="42" spans="1:7" x14ac:dyDescent="0.3">
      <c r="B42">
        <v>3</v>
      </c>
      <c r="G42" s="22">
        <v>0.25</v>
      </c>
    </row>
    <row r="43" spans="1:7" x14ac:dyDescent="0.3">
      <c r="B43">
        <v>2</v>
      </c>
      <c r="G43" s="22">
        <v>0.16667000000000001</v>
      </c>
    </row>
    <row r="44" spans="1:7" x14ac:dyDescent="0.3">
      <c r="B44">
        <v>1</v>
      </c>
      <c r="G44" s="22">
        <v>8.3330000000000001E-2</v>
      </c>
    </row>
    <row r="45" spans="1:7" x14ac:dyDescent="0.3">
      <c r="G45" s="22"/>
    </row>
    <row r="46" spans="1:7" x14ac:dyDescent="0.3">
      <c r="G46" s="22"/>
    </row>
    <row r="47" spans="1:7" x14ac:dyDescent="0.3">
      <c r="B47" t="s">
        <v>60</v>
      </c>
      <c r="G47" s="22"/>
    </row>
    <row r="48" spans="1:7" x14ac:dyDescent="0.3">
      <c r="G48" s="22"/>
    </row>
    <row r="49" spans="2:12" x14ac:dyDescent="0.3">
      <c r="B49" t="s">
        <v>74</v>
      </c>
      <c r="G49" s="22"/>
    </row>
    <row r="50" spans="2:12" x14ac:dyDescent="0.3">
      <c r="B50" s="24">
        <v>85000</v>
      </c>
      <c r="C50" s="2" t="s">
        <v>27</v>
      </c>
      <c r="D50" s="7">
        <v>0.9</v>
      </c>
      <c r="E50" s="2" t="s">
        <v>27</v>
      </c>
      <c r="F50" s="2"/>
      <c r="G50" s="25"/>
      <c r="H50" s="2">
        <v>2.5399999999999999E-2</v>
      </c>
      <c r="I50" s="2" t="s">
        <v>27</v>
      </c>
      <c r="J50" s="25">
        <v>1</v>
      </c>
      <c r="K50" s="2" t="s">
        <v>61</v>
      </c>
      <c r="L50" s="1">
        <f>SUM(B50*D50*H50*J50)</f>
        <v>1943.1</v>
      </c>
    </row>
    <row r="51" spans="2:12" x14ac:dyDescent="0.3">
      <c r="B51" s="24">
        <v>69000</v>
      </c>
      <c r="C51" s="2" t="s">
        <v>27</v>
      </c>
      <c r="D51" s="7">
        <v>0.5</v>
      </c>
      <c r="E51" s="2" t="s">
        <v>27</v>
      </c>
      <c r="F51" s="2"/>
      <c r="G51" s="25"/>
      <c r="H51" s="2">
        <v>2.5399999999999999E-2</v>
      </c>
      <c r="I51" s="2" t="s">
        <v>27</v>
      </c>
      <c r="J51" s="25">
        <v>1</v>
      </c>
      <c r="K51" s="2" t="s">
        <v>61</v>
      </c>
      <c r="L51" s="1">
        <f>SUM(B51*D51*H51*J51)</f>
        <v>876.3</v>
      </c>
    </row>
    <row r="52" spans="2:12" x14ac:dyDescent="0.3">
      <c r="B52" s="9">
        <v>120000</v>
      </c>
      <c r="C52" s="2" t="s">
        <v>27</v>
      </c>
      <c r="D52" s="7">
        <v>0.2</v>
      </c>
      <c r="E52" s="2" t="s">
        <v>27</v>
      </c>
      <c r="F52" s="2"/>
      <c r="G52" s="25"/>
      <c r="H52" s="2">
        <v>2.5399999999999999E-2</v>
      </c>
      <c r="I52" s="2" t="s">
        <v>27</v>
      </c>
      <c r="J52" s="25">
        <v>1</v>
      </c>
      <c r="K52" s="2" t="s">
        <v>61</v>
      </c>
      <c r="L52" s="1">
        <f>SUM(B52*D52*H52*J52)</f>
        <v>609.6</v>
      </c>
    </row>
    <row r="53" spans="2:12" x14ac:dyDescent="0.3">
      <c r="L53" s="1">
        <f>SUM(L50:L52)</f>
        <v>3428.9999999999995</v>
      </c>
    </row>
    <row r="54" spans="2:12" x14ac:dyDescent="0.3">
      <c r="B54" t="s">
        <v>70</v>
      </c>
    </row>
    <row r="56" spans="2:12" x14ac:dyDescent="0.3">
      <c r="B56" t="s">
        <v>28</v>
      </c>
    </row>
    <row r="59" spans="2:12" x14ac:dyDescent="0.3">
      <c r="B59" s="2" t="s">
        <v>0</v>
      </c>
      <c r="D59" s="2" t="s">
        <v>2</v>
      </c>
      <c r="F59" s="2" t="s">
        <v>6</v>
      </c>
      <c r="H59" s="2" t="s">
        <v>7</v>
      </c>
      <c r="J59" s="2" t="s">
        <v>9</v>
      </c>
    </row>
    <row r="60" spans="2:12" x14ac:dyDescent="0.3">
      <c r="B60" s="2"/>
      <c r="D60" s="2"/>
      <c r="F60" s="2"/>
      <c r="H60" s="2"/>
      <c r="J60" s="2"/>
    </row>
    <row r="61" spans="2:12" x14ac:dyDescent="0.3">
      <c r="B61" s="5" t="s">
        <v>1</v>
      </c>
      <c r="C61" s="6"/>
      <c r="D61" s="5" t="s">
        <v>4</v>
      </c>
      <c r="E61" s="6"/>
      <c r="F61" s="5" t="s">
        <v>5</v>
      </c>
      <c r="G61" s="6"/>
      <c r="H61" s="5" t="s">
        <v>11</v>
      </c>
      <c r="I61" s="6"/>
      <c r="J61" s="5" t="s">
        <v>12</v>
      </c>
    </row>
    <row r="62" spans="2:12" x14ac:dyDescent="0.3">
      <c r="B62" s="3" t="s">
        <v>10</v>
      </c>
      <c r="C62" s="4"/>
      <c r="D62" s="3" t="s">
        <v>5</v>
      </c>
      <c r="E62" s="4"/>
      <c r="F62" s="3" t="s">
        <v>3</v>
      </c>
      <c r="G62" s="4"/>
      <c r="H62" s="3" t="s">
        <v>8</v>
      </c>
      <c r="I62" s="4"/>
      <c r="J62" s="3" t="s">
        <v>13</v>
      </c>
    </row>
    <row r="64" spans="2:12" x14ac:dyDescent="0.3">
      <c r="B64" s="2">
        <v>1</v>
      </c>
      <c r="D64" s="2">
        <v>2016</v>
      </c>
      <c r="F64" s="1">
        <v>85000</v>
      </c>
      <c r="H64" s="7">
        <v>0.9</v>
      </c>
      <c r="J64" s="9">
        <f>SUM(H64*F64)</f>
        <v>76500</v>
      </c>
    </row>
    <row r="65" spans="2:10" x14ac:dyDescent="0.3">
      <c r="B65" s="2"/>
      <c r="D65" s="2"/>
      <c r="F65" s="1"/>
      <c r="H65" s="7"/>
      <c r="J65" s="2"/>
    </row>
    <row r="66" spans="2:10" x14ac:dyDescent="0.3">
      <c r="B66" s="2"/>
      <c r="D66" s="2">
        <v>2015</v>
      </c>
      <c r="F66" s="1"/>
      <c r="H66" s="7">
        <v>0.8</v>
      </c>
      <c r="J66" s="9">
        <f>SUM(H66*F66)</f>
        <v>0</v>
      </c>
    </row>
    <row r="67" spans="2:10" x14ac:dyDescent="0.3">
      <c r="B67" s="2"/>
      <c r="D67" s="2"/>
      <c r="F67" s="1"/>
      <c r="H67" s="7"/>
      <c r="J67" s="2"/>
    </row>
    <row r="68" spans="2:10" x14ac:dyDescent="0.3">
      <c r="B68" s="2"/>
      <c r="D68" s="2">
        <v>2014</v>
      </c>
      <c r="F68" s="1"/>
      <c r="H68" s="7">
        <v>0.65</v>
      </c>
      <c r="J68" s="9">
        <f>SUM(H68*F68)</f>
        <v>0</v>
      </c>
    </row>
    <row r="69" spans="2:10" x14ac:dyDescent="0.3">
      <c r="B69" s="2"/>
      <c r="D69" s="2"/>
      <c r="F69" s="1"/>
      <c r="H69" s="7"/>
      <c r="J69" s="2"/>
    </row>
    <row r="70" spans="2:10" x14ac:dyDescent="0.3">
      <c r="B70" s="2">
        <v>1</v>
      </c>
      <c r="D70" s="2">
        <v>2013</v>
      </c>
      <c r="F70" s="1">
        <v>69000</v>
      </c>
      <c r="H70" s="7">
        <v>0.5</v>
      </c>
      <c r="J70" s="9">
        <f>SUM(H70*F70)</f>
        <v>34500</v>
      </c>
    </row>
    <row r="71" spans="2:10" x14ac:dyDescent="0.3">
      <c r="B71" s="2"/>
      <c r="D71" s="2"/>
      <c r="F71" s="1"/>
      <c r="H71" s="7"/>
      <c r="J71" s="2"/>
    </row>
    <row r="72" spans="2:10" x14ac:dyDescent="0.3">
      <c r="B72" s="2"/>
      <c r="D72" s="2">
        <v>2012</v>
      </c>
      <c r="F72" s="1"/>
      <c r="H72" s="7">
        <v>0.35</v>
      </c>
      <c r="J72" s="9">
        <f>SUM(H72*F72)</f>
        <v>0</v>
      </c>
    </row>
    <row r="73" spans="2:10" x14ac:dyDescent="0.3">
      <c r="B73" s="2"/>
      <c r="D73" s="2"/>
      <c r="F73" s="1"/>
      <c r="H73" s="7"/>
      <c r="J73" s="2"/>
    </row>
    <row r="74" spans="2:10" x14ac:dyDescent="0.3">
      <c r="B74" s="2"/>
      <c r="D74" s="2">
        <v>2011</v>
      </c>
      <c r="F74" s="1"/>
      <c r="H74" s="7">
        <v>0.25</v>
      </c>
      <c r="J74" s="9">
        <f>SUM(H74*F74)</f>
        <v>0</v>
      </c>
    </row>
    <row r="75" spans="2:10" x14ac:dyDescent="0.3">
      <c r="B75" s="2"/>
      <c r="D75" s="2"/>
      <c r="F75" s="1"/>
      <c r="H75" s="7"/>
      <c r="J75" s="2"/>
    </row>
    <row r="76" spans="2:10" x14ac:dyDescent="0.3">
      <c r="B76" s="2">
        <v>2</v>
      </c>
      <c r="D76" s="2">
        <v>2010</v>
      </c>
      <c r="F76" s="1">
        <v>120000</v>
      </c>
      <c r="H76" s="7">
        <v>0.2</v>
      </c>
      <c r="J76" s="9">
        <f>SUM(H76*F76)</f>
        <v>24000</v>
      </c>
    </row>
    <row r="77" spans="2:10" x14ac:dyDescent="0.3">
      <c r="B77" s="2"/>
      <c r="D77" s="2"/>
      <c r="F77" s="1"/>
      <c r="H77" s="7"/>
      <c r="J77" s="2"/>
    </row>
    <row r="78" spans="2:10" x14ac:dyDescent="0.3">
      <c r="B78" s="2"/>
      <c r="D78" s="2">
        <v>2009</v>
      </c>
      <c r="F78" s="1"/>
      <c r="H78" s="7">
        <v>0.15</v>
      </c>
      <c r="J78" s="9">
        <f>SUM(H78*F78)</f>
        <v>0</v>
      </c>
    </row>
    <row r="79" spans="2:10" x14ac:dyDescent="0.3">
      <c r="B79" s="2"/>
      <c r="D79" s="2"/>
      <c r="F79" s="1"/>
      <c r="H79" s="2"/>
      <c r="J79" s="2"/>
    </row>
    <row r="80" spans="2:10" x14ac:dyDescent="0.3">
      <c r="B80" s="2"/>
      <c r="D80" s="2" t="s">
        <v>29</v>
      </c>
      <c r="F80" s="1"/>
      <c r="H80" s="7">
        <v>0.1</v>
      </c>
      <c r="J80" s="9">
        <f>SUM(H80*F80)</f>
        <v>0</v>
      </c>
    </row>
    <row r="81" spans="1:10" x14ac:dyDescent="0.3">
      <c r="H81" s="2"/>
    </row>
    <row r="82" spans="1:10" x14ac:dyDescent="0.3">
      <c r="B82" s="5" t="s">
        <v>14</v>
      </c>
      <c r="C82" s="6"/>
      <c r="D82" s="6"/>
      <c r="E82" s="6"/>
      <c r="F82" s="6"/>
      <c r="G82" s="6"/>
      <c r="H82" s="6"/>
      <c r="I82" s="6"/>
      <c r="J82" s="5" t="s">
        <v>15</v>
      </c>
    </row>
    <row r="83" spans="1:10" x14ac:dyDescent="0.3">
      <c r="B83" s="2" t="s">
        <v>10</v>
      </c>
      <c r="J83" s="2" t="s">
        <v>16</v>
      </c>
    </row>
    <row r="84" spans="1:10" x14ac:dyDescent="0.3">
      <c r="A84" t="s">
        <v>30</v>
      </c>
      <c r="B84" s="2">
        <f>SUM(B64:B80)</f>
        <v>4</v>
      </c>
      <c r="I84" t="s">
        <v>31</v>
      </c>
      <c r="J84" s="8">
        <f>SUM(J64:J80)</f>
        <v>135000</v>
      </c>
    </row>
    <row r="85" spans="1:10" x14ac:dyDescent="0.3">
      <c r="B85" s="6"/>
    </row>
    <row r="87" spans="1:10" x14ac:dyDescent="0.3">
      <c r="B87" t="s">
        <v>34</v>
      </c>
    </row>
    <row r="88" spans="1:10" x14ac:dyDescent="0.3">
      <c r="B88" t="s">
        <v>17</v>
      </c>
    </row>
    <row r="89" spans="1:10" x14ac:dyDescent="0.3">
      <c r="A89" t="s">
        <v>37</v>
      </c>
      <c r="B89" s="10">
        <v>115000</v>
      </c>
      <c r="C89" t="s">
        <v>35</v>
      </c>
    </row>
    <row r="90" spans="1:10" x14ac:dyDescent="0.3">
      <c r="A90" t="s">
        <v>38</v>
      </c>
      <c r="B90" s="10">
        <v>115000</v>
      </c>
      <c r="C90" t="s">
        <v>36</v>
      </c>
    </row>
    <row r="91" spans="1:10" x14ac:dyDescent="0.3">
      <c r="A91" t="s">
        <v>39</v>
      </c>
      <c r="B91" s="11">
        <f>SUM(B89/B90)</f>
        <v>1</v>
      </c>
      <c r="C91" t="s">
        <v>63</v>
      </c>
    </row>
    <row r="94" spans="1:10" x14ac:dyDescent="0.3">
      <c r="B94" s="2" t="s">
        <v>42</v>
      </c>
    </row>
    <row r="95" spans="1:10" x14ac:dyDescent="0.3">
      <c r="B95" s="2" t="s">
        <v>18</v>
      </c>
    </row>
    <row r="96" spans="1:10" x14ac:dyDescent="0.3">
      <c r="A96" t="s">
        <v>40</v>
      </c>
      <c r="B96" s="9">
        <f>SUM(J84*B91)</f>
        <v>135000</v>
      </c>
      <c r="C96" t="s">
        <v>64</v>
      </c>
    </row>
    <row r="98" spans="1:10" x14ac:dyDescent="0.3">
      <c r="J98" s="9"/>
    </row>
    <row r="99" spans="1:10" x14ac:dyDescent="0.3">
      <c r="B99" s="2" t="s">
        <v>19</v>
      </c>
      <c r="J99" s="27"/>
    </row>
    <row r="100" spans="1:10" x14ac:dyDescent="0.3">
      <c r="B100" s="2" t="s">
        <v>33</v>
      </c>
      <c r="J100" s="9"/>
    </row>
    <row r="101" spans="1:10" x14ac:dyDescent="0.3">
      <c r="A101" t="s">
        <v>41</v>
      </c>
      <c r="B101" s="9">
        <f>SUM(B96*B103)</f>
        <v>3429</v>
      </c>
      <c r="C101" t="s">
        <v>72</v>
      </c>
    </row>
    <row r="103" spans="1:10" x14ac:dyDescent="0.3">
      <c r="B103" s="2">
        <v>2.5399999999999999E-2</v>
      </c>
      <c r="C103" s="12" t="s">
        <v>32</v>
      </c>
      <c r="D103" s="12"/>
      <c r="E103" s="12"/>
      <c r="F103" s="12"/>
      <c r="G103" s="12"/>
    </row>
    <row r="104" spans="1:10" x14ac:dyDescent="0.3">
      <c r="B104" s="19"/>
      <c r="C104" s="12" t="s">
        <v>23</v>
      </c>
      <c r="D104" s="12"/>
      <c r="E104" s="12"/>
      <c r="F104" s="12"/>
      <c r="G104" s="12"/>
    </row>
    <row r="105" spans="1:10" x14ac:dyDescent="0.3">
      <c r="C105" s="12" t="s">
        <v>20</v>
      </c>
      <c r="D105" s="12"/>
      <c r="E105" s="12"/>
      <c r="F105" s="12"/>
      <c r="G105" s="12"/>
      <c r="J105" s="26"/>
    </row>
    <row r="106" spans="1:10" x14ac:dyDescent="0.3">
      <c r="C106" s="12" t="s">
        <v>21</v>
      </c>
      <c r="D106" s="12"/>
      <c r="E106" s="12"/>
      <c r="F106" s="12"/>
      <c r="G106" s="12"/>
      <c r="J106" s="26"/>
    </row>
    <row r="107" spans="1:10" x14ac:dyDescent="0.3">
      <c r="C107" s="12" t="s">
        <v>22</v>
      </c>
      <c r="D107" s="12"/>
      <c r="E107" s="12"/>
      <c r="F107" s="12"/>
      <c r="G107" s="12"/>
      <c r="J107" s="26"/>
    </row>
    <row r="108" spans="1:10" x14ac:dyDescent="0.3">
      <c r="C108" s="12"/>
      <c r="D108" s="12"/>
      <c r="E108" s="12"/>
      <c r="F108" s="12"/>
      <c r="G108" s="12"/>
    </row>
    <row r="109" spans="1:10" x14ac:dyDescent="0.3">
      <c r="C109" s="15">
        <v>0.95</v>
      </c>
      <c r="D109" s="12" t="s">
        <v>24</v>
      </c>
      <c r="E109" s="12"/>
      <c r="F109" s="12"/>
      <c r="G109" s="12"/>
    </row>
    <row r="110" spans="1:10" x14ac:dyDescent="0.3">
      <c r="C110" s="15">
        <v>0.8</v>
      </c>
      <c r="D110" s="12" t="s">
        <v>25</v>
      </c>
      <c r="E110" s="12"/>
      <c r="F110" s="12"/>
      <c r="G110" s="12"/>
    </row>
    <row r="111" spans="1:10" x14ac:dyDescent="0.3">
      <c r="C111" s="18">
        <v>0.33400000000000002</v>
      </c>
      <c r="D111" s="12" t="s">
        <v>26</v>
      </c>
      <c r="E111" s="12"/>
      <c r="F111" s="12"/>
      <c r="G111" s="12"/>
    </row>
    <row r="112" spans="1:10" x14ac:dyDescent="0.3">
      <c r="C112" s="12"/>
      <c r="D112" s="12"/>
      <c r="E112" s="12"/>
      <c r="F112" s="12"/>
      <c r="G112" s="12"/>
      <c r="H112" t="s">
        <v>73</v>
      </c>
    </row>
    <row r="113" spans="3:9" x14ac:dyDescent="0.3">
      <c r="C113" s="16">
        <v>0.95</v>
      </c>
      <c r="D113" s="16" t="s">
        <v>27</v>
      </c>
      <c r="E113" s="17">
        <v>0.08</v>
      </c>
      <c r="F113" s="16" t="s">
        <v>27</v>
      </c>
      <c r="G113" s="17">
        <v>0.33400000000000002</v>
      </c>
      <c r="H113" s="16" t="s">
        <v>61</v>
      </c>
      <c r="I113" s="14">
        <f>SUM(C113*E113*G113)</f>
        <v>2.5384E-2</v>
      </c>
    </row>
    <row r="115" spans="3:9" x14ac:dyDescent="0.3">
      <c r="H115" s="1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9177F182B7F240B864C85A633545C1" ma:contentTypeVersion="15" ma:contentTypeDescription="Create a new document." ma:contentTypeScope="" ma:versionID="0ae8df8310eeca3f25833b564212926d">
  <xsd:schema xmlns:xsd="http://www.w3.org/2001/XMLSchema" xmlns:xs="http://www.w3.org/2001/XMLSchema" xmlns:p="http://schemas.microsoft.com/office/2006/metadata/properties" xmlns:ns2="e4e392b7-c2bc-4e20-b341-696d24015583" xmlns:ns3="102a0760-c0e0-4099-a42f-57ea2f166f7e" targetNamespace="http://schemas.microsoft.com/office/2006/metadata/properties" ma:root="true" ma:fieldsID="3d9a04c17dbaf232979407b726fcb4bd" ns2:_="" ns3:_="">
    <xsd:import namespace="e4e392b7-c2bc-4e20-b341-696d24015583"/>
    <xsd:import namespace="102a0760-c0e0-4099-a42f-57ea2f166f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392b7-c2bc-4e20-b341-696d240155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1a16bd2-9f34-4951-85e4-6f8a77c2e5f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2a0760-c0e0-4099-a42f-57ea2f166f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fa18ef-0ceb-40ea-a51c-1111a34e10cd}" ma:internalName="TaxCatchAll" ma:showField="CatchAllData" ma:web="102a0760-c0e0-4099-a42f-57ea2f166f7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4e392b7-c2bc-4e20-b341-696d24015583">
      <Terms xmlns="http://schemas.microsoft.com/office/infopath/2007/PartnerControls"/>
    </lcf76f155ced4ddcb4097134ff3c332f>
    <TaxCatchAll xmlns="102a0760-c0e0-4099-a42f-57ea2f166f7e" xsi:nil="true"/>
  </documentManagement>
</p:properties>
</file>

<file path=customXml/itemProps1.xml><?xml version="1.0" encoding="utf-8"?>
<ds:datastoreItem xmlns:ds="http://schemas.openxmlformats.org/officeDocument/2006/customXml" ds:itemID="{94A36D86-C2CC-4FD3-8063-EE4AA5F6E55D}"/>
</file>

<file path=customXml/itemProps2.xml><?xml version="1.0" encoding="utf-8"?>
<ds:datastoreItem xmlns:ds="http://schemas.openxmlformats.org/officeDocument/2006/customXml" ds:itemID="{13ACAD2D-8FB5-47E5-B010-A9FD009636B6}"/>
</file>

<file path=customXml/itemProps3.xml><?xml version="1.0" encoding="utf-8"?>
<ds:datastoreItem xmlns:ds="http://schemas.openxmlformats.org/officeDocument/2006/customXml" ds:itemID="{BCCE5512-5DA0-4824-9905-D3F5EA0EE8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 Truck &amp; Bus Fees</vt:lpstr>
      <vt:lpstr>SC Code of Law</vt:lpstr>
      <vt:lpstr>Road Use Fee - Interstate</vt:lpstr>
      <vt:lpstr> Bus Fees REVISED</vt:lpstr>
      <vt:lpstr>SC Millage Rate Calculations</vt:lpstr>
      <vt:lpstr>RUF Calc Examples 2019 Millage </vt:lpstr>
      <vt:lpstr>RUF Calc Examples 2020</vt:lpstr>
      <vt:lpstr>Calculations and Formulas</vt:lpstr>
      <vt:lpstr>RUF Calc Examples 2021</vt:lpstr>
      <vt:lpstr>RUF Calc Examples 2025</vt:lpstr>
      <vt:lpstr>SC Road Use Fee Memo</vt:lpstr>
      <vt:lpstr>RUF Calc Example 2021 Millage</vt:lpstr>
      <vt:lpstr>Road Use Fee - Intrastate</vt:lpstr>
    </vt:vector>
  </TitlesOfParts>
  <Company>South Carolina Department of Motor Vehicles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Project Phoenix</dc:creator>
  <cp:lastModifiedBy>James Starling</cp:lastModifiedBy>
  <cp:lastPrinted>2020-08-03T20:33:25Z</cp:lastPrinted>
  <dcterms:created xsi:type="dcterms:W3CDTF">2013-11-18T14:21:50Z</dcterms:created>
  <dcterms:modified xsi:type="dcterms:W3CDTF">2024-09-12T15:09:19Z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0x0101003B9177F182B7F240B864C85A633545C1</vt:lpwstr>
  </property>
</Properties>
</file>