
<file path=[Content_Types].xml><?xml version="1.0" encoding="utf-8"?>
<Types xmlns="http://schemas.openxmlformats.org/package/2006/content-types">
  <Default Extension="bin" ContentType="application/vnd.openxmlformats-officedocument.spreadsheetml.printerSettings"/>
  <Override PartName="/xl/charts/chart6.xml" ContentType="application/vnd.openxmlformats-officedocument.drawingml.chart+xml"/>
  <Override PartName="/xl/charts/chart7.xml" ContentType="application/vnd.openxmlformats-officedocument.drawingml.chart+xml"/>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customXml/itemProps1.xml" ContentType="application/vnd.openxmlformats-officedocument.customXmlProperties+xml"/>
  <Override PartName="/xl/worksheets/sheet6.xml" ContentType="application/vnd.openxmlformats-officedocument.spreadsheetml.worksheet+xml"/>
  <Default Extension="emf" ContentType="image/x-emf"/>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110" yWindow="465" windowWidth="11985" windowHeight="5535" tabRatio="735"/>
  </bookViews>
  <sheets>
    <sheet name="2014 Contact Log" sheetId="3" r:id="rId1"/>
    <sheet name="2014 ECR Status Log" sheetId="2" r:id="rId2"/>
    <sheet name="2014 DPO Log" sheetId="4" r:id="rId3"/>
    <sheet name="2014 SAPN Follow-up" sheetId="8" r:id="rId4"/>
    <sheet name="EoY reports -n- graphs" sheetId="7" r:id="rId5"/>
    <sheet name="NRC allegations INT" sheetId="10" r:id="rId6"/>
  </sheets>
  <definedNames>
    <definedName name="_xlnm.Print_Area" localSheetId="0">'2014 Contact Log'!$A$2:$P$14</definedName>
    <definedName name="_xlnm.Print_Area" localSheetId="2">'2014 DPO Log'!$A$2:$I$24</definedName>
    <definedName name="_xlnm.Print_Area" localSheetId="1">'2014 ECR Status Log'!$B$1:$W$9</definedName>
    <definedName name="TODAY">#REF!</definedName>
  </definedNames>
  <calcPr calcId="125725"/>
</workbook>
</file>

<file path=xl/calcChain.xml><?xml version="1.0" encoding="utf-8"?>
<calcChain xmlns="http://schemas.openxmlformats.org/spreadsheetml/2006/main">
  <c r="E2" i="10"/>
  <c r="B67"/>
  <c r="L36" i="7" l="1"/>
  <c r="F3"/>
  <c r="E25" l="1"/>
  <c r="K36"/>
  <c r="D25"/>
  <c r="A22" i="3" l="1"/>
  <c r="G47" i="7" l="1"/>
  <c r="F47"/>
  <c r="H47" l="1"/>
  <c r="M35"/>
  <c r="M34"/>
  <c r="M33"/>
  <c r="M32"/>
  <c r="M31"/>
  <c r="M30"/>
  <c r="M29"/>
  <c r="M28"/>
  <c r="M27"/>
  <c r="M26"/>
  <c r="M25"/>
  <c r="M24"/>
  <c r="M23"/>
  <c r="M22"/>
  <c r="M21"/>
  <c r="M20"/>
  <c r="M19"/>
  <c r="M18"/>
  <c r="M17"/>
  <c r="M16"/>
  <c r="M15"/>
  <c r="M14"/>
  <c r="M13"/>
  <c r="M12"/>
  <c r="M11"/>
  <c r="M10"/>
  <c r="M9"/>
  <c r="M8"/>
  <c r="M7"/>
  <c r="M6"/>
  <c r="M5"/>
  <c r="M4"/>
  <c r="M3"/>
  <c r="F24"/>
  <c r="F23"/>
  <c r="F22"/>
  <c r="F21"/>
  <c r="F20"/>
  <c r="F19"/>
  <c r="F18"/>
  <c r="F17"/>
  <c r="F16"/>
  <c r="F15"/>
  <c r="F14"/>
  <c r="F13"/>
  <c r="F12"/>
  <c r="F11"/>
  <c r="F10"/>
  <c r="F9"/>
  <c r="F8"/>
  <c r="F5"/>
  <c r="F4"/>
  <c r="C25"/>
  <c r="J36"/>
  <c r="M36" l="1"/>
  <c r="F25"/>
  <c r="N4" i="3"/>
  <c r="P4"/>
  <c r="O4"/>
  <c r="M4"/>
  <c r="L4"/>
  <c r="K4"/>
  <c r="J4"/>
  <c r="Q14" i="2"/>
  <c r="Q13"/>
  <c r="Q12"/>
  <c r="Q11"/>
  <c r="Q10"/>
  <c r="Q9"/>
  <c r="Q8"/>
  <c r="Q7"/>
  <c r="Q6"/>
  <c r="Q4"/>
  <c r="Q5"/>
</calcChain>
</file>

<file path=xl/comments1.xml><?xml version="1.0" encoding="utf-8"?>
<comments xmlns="http://schemas.openxmlformats.org/spreadsheetml/2006/main">
  <authors>
    <author>Burnside, Rick</author>
  </authors>
  <commentList>
    <comment ref="A4" authorId="0">
      <text>
        <r>
          <rPr>
            <b/>
            <sz val="9"/>
            <color indexed="81"/>
            <rFont val="Tahoma"/>
            <family val="2"/>
          </rPr>
          <t xml:space="preserve">Use case number and hyperlink it to your data base.
</t>
        </r>
        <r>
          <rPr>
            <sz val="9"/>
            <color indexed="81"/>
            <rFont val="Tahoma"/>
            <family val="2"/>
          </rPr>
          <t xml:space="preserve">
</t>
        </r>
      </text>
    </comment>
  </commentList>
</comments>
</file>

<file path=xl/comments2.xml><?xml version="1.0" encoding="utf-8"?>
<comments xmlns="http://schemas.openxmlformats.org/spreadsheetml/2006/main">
  <authors>
    <author>Burnside, Rick</author>
  </authors>
  <commentList>
    <comment ref="I53" authorId="0">
      <text>
        <r>
          <rPr>
            <b/>
            <sz val="8"/>
            <color indexed="81"/>
            <rFont val="Tahoma"/>
            <family val="2"/>
          </rPr>
          <t>Burnside, Rick:</t>
        </r>
        <r>
          <rPr>
            <sz val="8"/>
            <color indexed="81"/>
            <rFont val="Tahoma"/>
            <family val="2"/>
          </rPr>
          <t xml:space="preserve">
Goal is 3 - 5 internal ECRs.</t>
        </r>
      </text>
    </comment>
  </commentList>
</comments>
</file>

<file path=xl/sharedStrings.xml><?xml version="1.0" encoding="utf-8"?>
<sst xmlns="http://schemas.openxmlformats.org/spreadsheetml/2006/main" count="331" uniqueCount="263">
  <si>
    <t>Contact Number</t>
  </si>
  <si>
    <t>Description</t>
  </si>
  <si>
    <t>Investigator</t>
  </si>
  <si>
    <t>Notes</t>
  </si>
  <si>
    <t>Cmplt: Y/N</t>
  </si>
  <si>
    <t>ECR#</t>
  </si>
  <si>
    <t>Date rec'd</t>
  </si>
  <si>
    <t>Due date</t>
  </si>
  <si>
    <t>Reviewed with</t>
  </si>
  <si>
    <t>HIRD?</t>
  </si>
  <si>
    <t>verification Followup</t>
  </si>
  <si>
    <t>NRC #</t>
  </si>
  <si>
    <t>Final report sent</t>
  </si>
  <si>
    <t>Extension?</t>
  </si>
  <si>
    <t>Accepted by NRC</t>
  </si>
  <si>
    <t>Who Called</t>
  </si>
  <si>
    <t>Rec'd</t>
  </si>
  <si>
    <t>Department</t>
  </si>
  <si>
    <t>Union /Non-union, contractor</t>
  </si>
  <si>
    <t>Number of concerns received.</t>
  </si>
  <si>
    <t>Number of concerns investigated.</t>
  </si>
  <si>
    <t>Number of concerns resolved informally.</t>
  </si>
  <si>
    <t>Number of concerns in backlog.</t>
  </si>
  <si>
    <t>Percent of concerns substantiated.</t>
  </si>
  <si>
    <t>Average age of open concerns.</t>
  </si>
  <si>
    <t>Average time to resolve concerns.</t>
  </si>
  <si>
    <t>CAP #</t>
  </si>
  <si>
    <t>NRC Sub Unsub</t>
  </si>
  <si>
    <t>Closed - Unsub (INT)</t>
  </si>
  <si>
    <t>Closed - Sub (INT)</t>
  </si>
  <si>
    <t>Closed - NRC sub</t>
  </si>
  <si>
    <t>OPEN</t>
  </si>
  <si>
    <t>Closed - NRC Unsub</t>
  </si>
  <si>
    <t>Sent</t>
  </si>
  <si>
    <t>CAP</t>
  </si>
  <si>
    <t>Method received The method by which the concern was received (e.g., exit interviews,
interviews, telephone, mail, walk-ins, condition report process, Web site,
hotline, anonymous, drop box, tailgate meeting, presentation, departmental
chat, survey, management, NRC referral, DOL).</t>
  </si>
  <si>
    <t>Complete</t>
  </si>
  <si>
    <t>Information only</t>
  </si>
  <si>
    <t>Not finalized / open</t>
  </si>
  <si>
    <t>ECP Sub /Un</t>
  </si>
  <si>
    <t>Time</t>
  </si>
  <si>
    <t xml:space="preserve">Date Received </t>
  </si>
  <si>
    <t>Date Complete</t>
  </si>
  <si>
    <t>DCPP NRR  NRC HBPP  DCPP INT  NRC DCPP</t>
  </si>
  <si>
    <t>DPO Number</t>
  </si>
  <si>
    <t>Originator</t>
  </si>
  <si>
    <t>Position or Description</t>
  </si>
  <si>
    <t>Station Director Briefing Y/N</t>
  </si>
  <si>
    <t>Package Tracking Number:</t>
  </si>
  <si>
    <t>Referral</t>
  </si>
  <si>
    <t>Upgraded to ECR</t>
  </si>
  <si>
    <r>
      <t>Substantiated (</t>
    </r>
    <r>
      <rPr>
        <b/>
        <sz val="11"/>
        <rFont val="Arial"/>
        <family val="2"/>
      </rPr>
      <t>S</t>
    </r>
    <r>
      <rPr>
        <sz val="11"/>
        <rFont val="Arial"/>
        <family val="2"/>
      </rPr>
      <t xml:space="preserve"> )S Unsubstantiated (</t>
    </r>
    <r>
      <rPr>
        <b/>
        <sz val="11"/>
        <rFont val="Arial"/>
        <family val="2"/>
      </rPr>
      <t>U</t>
    </r>
    <r>
      <rPr>
        <sz val="11"/>
        <rFont val="Arial"/>
        <family val="2"/>
      </rPr>
      <t>)</t>
    </r>
  </si>
  <si>
    <t>Duration    NRC &lt;30    ECR &lt; 60</t>
  </si>
  <si>
    <r>
      <t xml:space="preserve">CIs satisfied </t>
    </r>
    <r>
      <rPr>
        <b/>
        <sz val="11"/>
        <color indexed="8"/>
        <rFont val="Arial"/>
        <family val="2"/>
      </rPr>
      <t>(S)</t>
    </r>
    <r>
      <rPr>
        <sz val="11"/>
        <color indexed="8"/>
        <rFont val="Arial"/>
        <family val="2"/>
      </rPr>
      <t xml:space="preserve"> or dissatisfied </t>
    </r>
    <r>
      <rPr>
        <b/>
        <sz val="11"/>
        <color indexed="8"/>
        <rFont val="Arial"/>
        <family val="2"/>
      </rPr>
      <t>(D)</t>
    </r>
    <r>
      <rPr>
        <sz val="11"/>
        <color indexed="8"/>
        <rFont val="Arial"/>
        <family val="2"/>
      </rPr>
      <t xml:space="preserve"> with ECP</t>
    </r>
  </si>
  <si>
    <t>Average time to complete (Days)</t>
  </si>
  <si>
    <t>2012  2013</t>
  </si>
  <si>
    <t>Previously processed via the CAP.</t>
  </si>
  <si>
    <t>CIs requesting confidentiality (Y or N)</t>
  </si>
  <si>
    <t>CI satisfied or dissatisfied with ECP process (Y or N)</t>
  </si>
  <si>
    <t>CIs satisfied or dissatisfied with ECP results (Y or N)</t>
  </si>
  <si>
    <r>
      <t xml:space="preserve">Complete </t>
    </r>
    <r>
      <rPr>
        <b/>
        <sz val="11"/>
        <rFont val="Arial"/>
        <family val="2"/>
      </rPr>
      <t>(x)</t>
    </r>
  </si>
  <si>
    <r>
      <t xml:space="preserve">Information only </t>
    </r>
    <r>
      <rPr>
        <b/>
        <sz val="11"/>
        <rFont val="Arial"/>
        <family val="2"/>
      </rPr>
      <t>(x)</t>
    </r>
  </si>
  <si>
    <r>
      <t xml:space="preserve">Referral </t>
    </r>
    <r>
      <rPr>
        <b/>
        <sz val="11"/>
        <rFont val="Arial"/>
        <family val="2"/>
      </rPr>
      <t>(x)</t>
    </r>
  </si>
  <si>
    <r>
      <t xml:space="preserve">Upgraded to ECR </t>
    </r>
    <r>
      <rPr>
        <b/>
        <sz val="11"/>
        <rFont val="Arial"/>
        <family val="2"/>
      </rPr>
      <t>(x)</t>
    </r>
  </si>
  <si>
    <r>
      <t xml:space="preserve">Appealed </t>
    </r>
    <r>
      <rPr>
        <b/>
        <sz val="11"/>
        <rFont val="Arial"/>
        <family val="2"/>
      </rPr>
      <t>(x)</t>
    </r>
  </si>
  <si>
    <t>Legend</t>
  </si>
  <si>
    <t>Follow-up (Y or N)</t>
  </si>
  <si>
    <t>Contact Details</t>
  </si>
  <si>
    <t>Contact Status</t>
  </si>
  <si>
    <t>Union</t>
  </si>
  <si>
    <t>Non-Union</t>
  </si>
  <si>
    <t>Contractor</t>
  </si>
  <si>
    <t>Human Resources</t>
  </si>
  <si>
    <t>Other</t>
  </si>
  <si>
    <t>SCWE</t>
  </si>
  <si>
    <t>Classification of concern  Classification of concerns (e.g., nuclear safety and quality, retaliation,
industrial and personnel safety, security, human resources, management
practices, training, technical (non-safety related), human error, intentional
wrongdoing, EEOC, NRC referred allegations, SCWE, chilling effect,
environmental, other).</t>
  </si>
  <si>
    <t>Nuclear Safety and Quality</t>
  </si>
  <si>
    <t>Retaliation</t>
  </si>
  <si>
    <t>Security</t>
  </si>
  <si>
    <t>Human Error</t>
  </si>
  <si>
    <t>Intentional Wrongdoing</t>
  </si>
  <si>
    <t>EEOC</t>
  </si>
  <si>
    <t>Chilling Effect</t>
  </si>
  <si>
    <t>Environmental</t>
  </si>
  <si>
    <t>Management Practices</t>
  </si>
  <si>
    <t>Training</t>
  </si>
  <si>
    <t>Technical (Non-Safety Related)</t>
  </si>
  <si>
    <t>NRC Referred Allegations</t>
  </si>
  <si>
    <t xml:space="preserve">Anonymous </t>
  </si>
  <si>
    <t>ATS</t>
  </si>
  <si>
    <t>Chemistry</t>
  </si>
  <si>
    <t>Construction Maintenance</t>
  </si>
  <si>
    <t>ECP</t>
  </si>
  <si>
    <t>Engineering</t>
  </si>
  <si>
    <t>Electrical Maintenance</t>
  </si>
  <si>
    <t>Facilities Maintenance</t>
  </si>
  <si>
    <t>Fire Brigade</t>
  </si>
  <si>
    <t>Geosciences</t>
  </si>
  <si>
    <t>I &amp; C Maintenance</t>
  </si>
  <si>
    <t>Info Tech</t>
  </si>
  <si>
    <t>LVBP</t>
  </si>
  <si>
    <t>Learning Services</t>
  </si>
  <si>
    <t>Maintenance Support</t>
  </si>
  <si>
    <t>Mechanical Maintenance</t>
  </si>
  <si>
    <t>Operations</t>
  </si>
  <si>
    <t>Outage Management</t>
  </si>
  <si>
    <t>Planning</t>
  </si>
  <si>
    <t>Procedures</t>
  </si>
  <si>
    <t>Projects</t>
  </si>
  <si>
    <t>Quality Verification</t>
  </si>
  <si>
    <t>Rad Protection</t>
  </si>
  <si>
    <t>Reg Services</t>
  </si>
  <si>
    <t>Retired PG&amp;E</t>
  </si>
  <si>
    <t>Safety</t>
  </si>
  <si>
    <t>Site Services</t>
  </si>
  <si>
    <t>Supply Chain</t>
  </si>
  <si>
    <t>Supplemental</t>
  </si>
  <si>
    <t>T-Comm</t>
  </si>
  <si>
    <t>Work Control</t>
  </si>
  <si>
    <t>Time to Complete (Days)</t>
  </si>
  <si>
    <t>Exit Interviews</t>
  </si>
  <si>
    <t>Interviews</t>
  </si>
  <si>
    <t>Telephone</t>
  </si>
  <si>
    <t>Mail</t>
  </si>
  <si>
    <t>Walk-In</t>
  </si>
  <si>
    <t>Condition Report Process</t>
  </si>
  <si>
    <t>Web Site</t>
  </si>
  <si>
    <t>Hotline</t>
  </si>
  <si>
    <t>Anonymous</t>
  </si>
  <si>
    <t>Drop Box</t>
  </si>
  <si>
    <t>Tailgate Meeting</t>
  </si>
  <si>
    <t>Presentation</t>
  </si>
  <si>
    <t>Departmental Chat</t>
  </si>
  <si>
    <t>Survey</t>
  </si>
  <si>
    <t>Management</t>
  </si>
  <si>
    <t>NRC Referral</t>
  </si>
  <si>
    <t>DOL</t>
  </si>
  <si>
    <t>YES</t>
  </si>
  <si>
    <t>NO</t>
  </si>
  <si>
    <t>N/A</t>
  </si>
  <si>
    <t>Departments</t>
  </si>
  <si>
    <t>Represented</t>
  </si>
  <si>
    <t>Classification of Concern</t>
  </si>
  <si>
    <t>Industrial Safety</t>
  </si>
  <si>
    <t>Geoscience</t>
  </si>
  <si>
    <t>Technical Non Safety Related</t>
  </si>
  <si>
    <t>Personnel Safety</t>
  </si>
  <si>
    <t>LBVP</t>
  </si>
  <si>
    <t>Senior Leadership</t>
  </si>
  <si>
    <t>Submitted to NRC</t>
  </si>
  <si>
    <t>From on-site source</t>
  </si>
  <si>
    <t>Discrimination Allegation</t>
  </si>
  <si>
    <t>Allegations open</t>
  </si>
  <si>
    <t>Allegations Substantiated</t>
  </si>
  <si>
    <t>Substantiated W/regulatory response</t>
  </si>
  <si>
    <t>Average time (days) to complete corrective action.</t>
  </si>
  <si>
    <t>Average time to complete investigation</t>
  </si>
  <si>
    <t># 0f investigations</t>
  </si>
  <si>
    <t>TTC (days)</t>
  </si>
  <si>
    <t>Notification Follow-up Status</t>
  </si>
  <si>
    <t>Contact/ECR #</t>
  </si>
  <si>
    <t>SAPN # (DN)</t>
  </si>
  <si>
    <t>Task</t>
  </si>
  <si>
    <t>SAPN # (DA)</t>
  </si>
  <si>
    <t>Event Date</t>
  </si>
  <si>
    <t>Required by Date</t>
  </si>
  <si>
    <t>Extensions (Y or N)</t>
  </si>
  <si>
    <t>Actions Complete</t>
  </si>
  <si>
    <t>Satisfactory (Y or N)</t>
  </si>
  <si>
    <t>Comments</t>
  </si>
  <si>
    <t>Avg</t>
  </si>
  <si>
    <t xml:space="preserve"> </t>
  </si>
  <si>
    <t>Manual entry from NRC Allegarion web page</t>
  </si>
  <si>
    <t>NRC Allegation data</t>
  </si>
  <si>
    <t>ECP formal investigations</t>
  </si>
  <si>
    <t>Manual entry from NRC web page and 2013 data base</t>
  </si>
  <si>
    <t>ECP - NRC driven</t>
  </si>
  <si>
    <t>DCPP ECP investigations</t>
  </si>
  <si>
    <t>Concerns submitted to NRC</t>
  </si>
  <si>
    <t>Description of CI issue</t>
  </si>
  <si>
    <t>2014 ECR Status Log</t>
  </si>
  <si>
    <t xml:space="preserve"> 14-01</t>
  </si>
  <si>
    <t>2014 Contact Log</t>
  </si>
  <si>
    <t>2014 Differing Professional Opinion (DPO) Log</t>
  </si>
  <si>
    <t>Start</t>
  </si>
  <si>
    <t>End</t>
  </si>
  <si>
    <t>Duration</t>
  </si>
  <si>
    <t>Unique items during year</t>
  </si>
  <si>
    <t>14-01</t>
  </si>
  <si>
    <t xml:space="preserve">This graph is manually built from NRC data </t>
  </si>
  <si>
    <t>ARKANSAS 1 &amp; 2</t>
  </si>
  <si>
    <t>BEAVER VALLEY 1 &amp; 2</t>
  </si>
  <si>
    <t>BRAIDWOOD 1 &amp; 2</t>
  </si>
  <si>
    <t>BROWNS FERRY 1, 2 &amp; 3</t>
  </si>
  <si>
    <t>BRUNSWICK 1 &amp; 2</t>
  </si>
  <si>
    <t>BYRON 1 &amp; 2</t>
  </si>
  <si>
    <t>CALLAWAY</t>
  </si>
  <si>
    <t>CALVERT CLIFFS 1 &amp; 2</t>
  </si>
  <si>
    <t>CATAWBA 1 &amp; 2</t>
  </si>
  <si>
    <t>CLINTON</t>
  </si>
  <si>
    <t>COLUMBIA PLANT</t>
  </si>
  <si>
    <t>COMANCHE PEAK 1 &amp; 2</t>
  </si>
  <si>
    <t>COOK 1 &amp; 2</t>
  </si>
  <si>
    <t>COOPER</t>
  </si>
  <si>
    <t>CRYSTAL RIVER</t>
  </si>
  <si>
    <t>DAVIS-BESSE</t>
  </si>
  <si>
    <t>DIABLO CANYON 1 &amp; 2</t>
  </si>
  <si>
    <t>DRESDEN 2 &amp; 3</t>
  </si>
  <si>
    <t>DUANE ARNOLD</t>
  </si>
  <si>
    <t>FARLEY 1 &amp; 2</t>
  </si>
  <si>
    <t>FERMI</t>
  </si>
  <si>
    <t>FITZPATRICK</t>
  </si>
  <si>
    <t>FORT CALHOUN</t>
  </si>
  <si>
    <t>GINNA</t>
  </si>
  <si>
    <t>GRAND GULF</t>
  </si>
  <si>
    <t>HARRIS</t>
  </si>
  <si>
    <t>HATCH 1 &amp; 2</t>
  </si>
  <si>
    <t>INDIAN POINT 2 &amp; 3</t>
  </si>
  <si>
    <t>KEWAUNEE</t>
  </si>
  <si>
    <t>LASALLE 1 &amp; 2</t>
  </si>
  <si>
    <t>LIMERICK 1 &amp; 2</t>
  </si>
  <si>
    <t>MCGUIRE 1 &amp; 2</t>
  </si>
  <si>
    <t>MILLSTONE 2 &amp; 3</t>
  </si>
  <si>
    <t>MONTICELLO</t>
  </si>
  <si>
    <t>NINE MILE POINT 1 &amp; 2</t>
  </si>
  <si>
    <t>NORTH ANNA 1 &amp; 2</t>
  </si>
  <si>
    <t>OCONEE 1, 2, &amp; 3</t>
  </si>
  <si>
    <t>OYSTER CREEK</t>
  </si>
  <si>
    <t>PALISADES</t>
  </si>
  <si>
    <t>PALO VERDE 1, 2, &amp; 3</t>
  </si>
  <si>
    <t>PEACH BOTTOM 2 &amp; 3</t>
  </si>
  <si>
    <t>PERRY</t>
  </si>
  <si>
    <t>PILGRIM</t>
  </si>
  <si>
    <t>POINT BEACH 1 &amp; 2</t>
  </si>
  <si>
    <t>PRAIRIE ISLAND 1 &amp; 2</t>
  </si>
  <si>
    <t>QUAD CITIES 1 &amp; 2</t>
  </si>
  <si>
    <t>RIVER BEND</t>
  </si>
  <si>
    <t>ROBINSON</t>
  </si>
  <si>
    <t>SALEM/HOPE CREEK</t>
  </si>
  <si>
    <t>SAN ONOFRE 2 &amp; 3</t>
  </si>
  <si>
    <t>SEABROOK</t>
  </si>
  <si>
    <t>SEQUOYAH 1 &amp; 2</t>
  </si>
  <si>
    <t>SOUTH TEXAS 1 &amp; 2</t>
  </si>
  <si>
    <t>ST LUCIE 1 &amp; 2</t>
  </si>
  <si>
    <t>SUMMER</t>
  </si>
  <si>
    <t>SURRY 1 &amp; 2</t>
  </si>
  <si>
    <t>SUSQUEHANNA 1 &amp; 2</t>
  </si>
  <si>
    <t>THREE MILE ISLAND</t>
  </si>
  <si>
    <t>TURKEY POINT 3 &amp; 4</t>
  </si>
  <si>
    <t>VERMONT YANKEE</t>
  </si>
  <si>
    <t>VOGTLE 1 &amp; 2</t>
  </si>
  <si>
    <t>WATERFORD</t>
  </si>
  <si>
    <t>WATTS BAR 1</t>
  </si>
  <si>
    <t>WOLF CREEK</t>
  </si>
  <si>
    <t>Site</t>
  </si>
  <si>
    <t>Total</t>
  </si>
  <si>
    <t>Median</t>
  </si>
  <si>
    <t>Times multiplier</t>
  </si>
  <si>
    <t>Based on an NRC Office of Research study, the Agency Allegations Advisor adopted the use of the following criteria  to consider the varying workforce size at different sites, for both reactor and materials facilities. And determined which sites warranted further SCWE evaluation:</t>
  </si>
  <si>
    <t>1 – unit reactor sites (or any site with fewer than 800 persons) with an onsite allegation volume greater that 2.25 times the median</t>
  </si>
  <si>
    <t>2 - unit reactor sites (or any site with 800 to 1,100persons) with an onsite allegation volume greater that 3 times the median</t>
  </si>
  <si>
    <t>3 - unit reactor sites (or any site with more than 1,100 persons) with an onsite allegation volume greater that 4.5  times the median</t>
  </si>
  <si>
    <t>The staff recognizes, and takes into consideration when applying the above criteria, that during times of significant site activity, the site population may increase substantially</t>
  </si>
</sst>
</file>

<file path=xl/styles.xml><?xml version="1.0" encoding="utf-8"?>
<styleSheet xmlns="http://schemas.openxmlformats.org/spreadsheetml/2006/main">
  <numFmts count="4">
    <numFmt numFmtId="164" formatCode="mm/dd/yy;@"/>
    <numFmt numFmtId="165" formatCode="m/d/yy;@"/>
    <numFmt numFmtId="166" formatCode="[$-409]d\-mmm\-yy;@"/>
    <numFmt numFmtId="167" formatCode="0.000"/>
  </numFmts>
  <fonts count="42">
    <font>
      <sz val="10"/>
      <name val="Arial"/>
    </font>
    <font>
      <sz val="10"/>
      <name val="Arial"/>
      <family val="2"/>
    </font>
    <font>
      <sz val="8"/>
      <name val="Arial"/>
      <family val="2"/>
    </font>
    <font>
      <u/>
      <sz val="10"/>
      <color indexed="12"/>
      <name val="Arial"/>
      <family val="2"/>
    </font>
    <font>
      <sz val="11"/>
      <color indexed="8"/>
      <name val="Arial"/>
      <family val="2"/>
    </font>
    <font>
      <sz val="11"/>
      <name val="Arial"/>
      <family val="2"/>
    </font>
    <font>
      <b/>
      <sz val="11"/>
      <name val="Arial"/>
      <family val="2"/>
    </font>
    <font>
      <sz val="11"/>
      <color indexed="15"/>
      <name val="Arial"/>
      <family val="2"/>
    </font>
    <font>
      <sz val="11"/>
      <name val="Arial"/>
      <family val="2"/>
    </font>
    <font>
      <sz val="11"/>
      <color indexed="8"/>
      <name val="Arial"/>
      <family val="2"/>
    </font>
    <font>
      <sz val="11"/>
      <color indexed="13"/>
      <name val="Arial"/>
      <family val="2"/>
    </font>
    <font>
      <b/>
      <sz val="11"/>
      <name val="Arial"/>
      <family val="2"/>
    </font>
    <font>
      <sz val="11"/>
      <color indexed="12"/>
      <name val="Arial"/>
      <family val="2"/>
    </font>
    <font>
      <u/>
      <sz val="11"/>
      <color indexed="12"/>
      <name val="Arial"/>
      <family val="2"/>
    </font>
    <font>
      <u/>
      <sz val="11"/>
      <color indexed="12"/>
      <name val="Arial"/>
      <family val="2"/>
    </font>
    <font>
      <sz val="12"/>
      <color indexed="8"/>
      <name val="Arial"/>
      <family val="2"/>
    </font>
    <font>
      <sz val="12"/>
      <color indexed="12"/>
      <name val="Arial"/>
      <family val="2"/>
    </font>
    <font>
      <b/>
      <sz val="9"/>
      <name val="Arial"/>
      <family val="2"/>
    </font>
    <font>
      <b/>
      <sz val="9"/>
      <color indexed="8"/>
      <name val="Arial"/>
      <family val="2"/>
    </font>
    <font>
      <sz val="20"/>
      <name val="Arial"/>
      <family val="2"/>
    </font>
    <font>
      <sz val="10"/>
      <name val="Arial"/>
      <family val="2"/>
    </font>
    <font>
      <sz val="20"/>
      <name val="Arial"/>
      <family val="2"/>
    </font>
    <font>
      <b/>
      <sz val="12"/>
      <color indexed="8"/>
      <name val="Arial"/>
      <family val="2"/>
    </font>
    <font>
      <sz val="11"/>
      <color indexed="9"/>
      <name val="Arial"/>
      <family val="2"/>
    </font>
    <font>
      <b/>
      <sz val="11"/>
      <color indexed="8"/>
      <name val="Arial"/>
      <family val="2"/>
    </font>
    <font>
      <b/>
      <sz val="11"/>
      <color indexed="12"/>
      <name val="Arial"/>
      <family val="2"/>
    </font>
    <font>
      <sz val="14"/>
      <name val="Arial"/>
      <family val="2"/>
    </font>
    <font>
      <b/>
      <u/>
      <sz val="11"/>
      <name val="Arial"/>
      <family val="2"/>
    </font>
    <font>
      <sz val="12"/>
      <color rgb="FFFF0000"/>
      <name val="Arial"/>
      <family val="2"/>
    </font>
    <font>
      <sz val="11"/>
      <color rgb="FFFF0000"/>
      <name val="Arial"/>
      <family val="2"/>
    </font>
    <font>
      <sz val="12"/>
      <name val="Arial"/>
      <family val="2"/>
    </font>
    <font>
      <sz val="16"/>
      <name val="Arial"/>
      <family val="2"/>
    </font>
    <font>
      <u/>
      <sz val="11"/>
      <color rgb="FF002060"/>
      <name val="Arial"/>
      <family val="2"/>
    </font>
    <font>
      <sz val="11"/>
      <color rgb="FF002060"/>
      <name val="Arial"/>
      <family val="2"/>
    </font>
    <font>
      <sz val="11"/>
      <color rgb="FF0070C0"/>
      <name val="Arial"/>
      <family val="2"/>
    </font>
    <font>
      <sz val="11"/>
      <color theme="3" tint="0.39997558519241921"/>
      <name val="Arial"/>
      <family val="2"/>
    </font>
    <font>
      <b/>
      <sz val="11"/>
      <color rgb="FF0070C0"/>
      <name val="Arial"/>
      <family val="2"/>
    </font>
    <font>
      <b/>
      <sz val="10"/>
      <name val="Arial"/>
      <family val="2"/>
    </font>
    <font>
      <sz val="8"/>
      <color indexed="81"/>
      <name val="Tahoma"/>
      <family val="2"/>
    </font>
    <font>
      <b/>
      <sz val="8"/>
      <color indexed="81"/>
      <name val="Tahoma"/>
      <family val="2"/>
    </font>
    <font>
      <sz val="9"/>
      <color indexed="81"/>
      <name val="Tahoma"/>
      <family val="2"/>
    </font>
    <font>
      <b/>
      <sz val="9"/>
      <color indexed="81"/>
      <name val="Tahoma"/>
      <family val="2"/>
    </font>
  </fonts>
  <fills count="2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16"/>
        <bgColor indexed="64"/>
      </patternFill>
    </fill>
    <fill>
      <patternFill patternType="solid">
        <fgColor indexed="50"/>
        <bgColor indexed="64"/>
      </patternFill>
    </fill>
    <fill>
      <patternFill patternType="solid">
        <fgColor indexed="8"/>
        <bgColor indexed="64"/>
      </patternFill>
    </fill>
    <fill>
      <patternFill patternType="solid">
        <fgColor indexed="42"/>
        <bgColor indexed="64"/>
      </patternFill>
    </fill>
    <fill>
      <patternFill patternType="solid">
        <fgColor indexed="13"/>
        <bgColor indexed="64"/>
      </patternFill>
    </fill>
    <fill>
      <patternFill patternType="solid">
        <fgColor rgb="FFF5F9F8"/>
        <bgColor indexed="64"/>
      </patternFill>
    </fill>
    <fill>
      <patternFill patternType="solid">
        <fgColor rgb="FF00B050"/>
        <bgColor indexed="64"/>
      </patternFill>
    </fill>
    <fill>
      <patternFill patternType="solid">
        <fgColor rgb="FF92D050"/>
        <bgColor indexed="64"/>
      </patternFill>
    </fill>
    <fill>
      <patternFill patternType="solid">
        <fgColor theme="9"/>
        <bgColor indexed="64"/>
      </patternFill>
    </fill>
    <fill>
      <patternFill patternType="solid">
        <fgColor rgb="FF00B0F0"/>
        <bgColor indexed="64"/>
      </patternFill>
    </fill>
    <fill>
      <patternFill patternType="solid">
        <fgColor rgb="FFFFFF00"/>
        <bgColor indexed="64"/>
      </patternFill>
    </fill>
    <fill>
      <patternFill patternType="solid">
        <fgColor rgb="FF0070C0"/>
        <bgColor indexed="64"/>
      </patternFill>
    </fill>
    <fill>
      <patternFill patternType="solid">
        <fgColor theme="5"/>
        <bgColor indexed="64"/>
      </patternFill>
    </fill>
    <fill>
      <patternFill patternType="solid">
        <fgColor rgb="FFFFFFFF"/>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FAFCFB"/>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340">
    <xf numFmtId="0" fontId="0" fillId="0" borderId="0" xfId="0"/>
    <xf numFmtId="0" fontId="5" fillId="0" borderId="0" xfId="0" applyFont="1"/>
    <xf numFmtId="164" fontId="6" fillId="2" borderId="1" xfId="0" applyNumberFormat="1" applyFont="1" applyFill="1" applyBorder="1" applyAlignment="1">
      <alignment horizontal="center" vertical="top" wrapText="1"/>
    </xf>
    <xf numFmtId="0" fontId="5" fillId="0" borderId="0" xfId="0" applyFont="1" applyAlignment="1">
      <alignment wrapText="1"/>
    </xf>
    <xf numFmtId="164" fontId="5" fillId="3" borderId="2" xfId="0" applyNumberFormat="1" applyFont="1" applyFill="1" applyBorder="1" applyAlignment="1">
      <alignment horizontal="center"/>
    </xf>
    <xf numFmtId="0" fontId="5" fillId="3" borderId="2" xfId="0" applyFont="1" applyFill="1" applyBorder="1" applyAlignment="1">
      <alignment horizontal="center"/>
    </xf>
    <xf numFmtId="0" fontId="5" fillId="3" borderId="2" xfId="0" applyFont="1" applyFill="1" applyBorder="1"/>
    <xf numFmtId="164" fontId="5" fillId="0" borderId="0" xfId="0" applyNumberFormat="1" applyFont="1" applyAlignment="1">
      <alignment horizontal="center"/>
    </xf>
    <xf numFmtId="0" fontId="5" fillId="0" borderId="0" xfId="0" applyFont="1" applyAlignment="1">
      <alignment horizontal="center"/>
    </xf>
    <xf numFmtId="0" fontId="5" fillId="0" borderId="0" xfId="0" applyNumberFormat="1" applyFont="1" applyAlignment="1">
      <alignment horizontal="center"/>
    </xf>
    <xf numFmtId="164" fontId="5" fillId="0" borderId="0" xfId="0" applyNumberFormat="1" applyFont="1"/>
    <xf numFmtId="0" fontId="6" fillId="0" borderId="0" xfId="0" applyFont="1"/>
    <xf numFmtId="0" fontId="5" fillId="3" borderId="2" xfId="0" applyNumberFormat="1" applyFont="1" applyFill="1" applyBorder="1" applyAlignment="1">
      <alignment horizontal="center"/>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6" fillId="2" borderId="1" xfId="0" applyNumberFormat="1" applyFont="1" applyFill="1" applyBorder="1" applyAlignment="1">
      <alignment horizontal="center" vertical="top" wrapText="1"/>
    </xf>
    <xf numFmtId="164" fontId="6" fillId="2" borderId="3" xfId="0" applyNumberFormat="1" applyFont="1" applyFill="1" applyBorder="1" applyAlignment="1">
      <alignment horizontal="center" vertical="top" wrapText="1"/>
    </xf>
    <xf numFmtId="0" fontId="8" fillId="0" borderId="0" xfId="0" applyFont="1" applyAlignment="1">
      <alignment vertical="top" wrapText="1"/>
    </xf>
    <xf numFmtId="0" fontId="8" fillId="0" borderId="0" xfId="0" applyFont="1" applyAlignment="1">
      <alignment wrapText="1"/>
    </xf>
    <xf numFmtId="16" fontId="12" fillId="4" borderId="2" xfId="1" applyNumberFormat="1" applyFont="1" applyFill="1" applyBorder="1" applyAlignment="1" applyProtection="1"/>
    <xf numFmtId="0" fontId="8" fillId="4" borderId="0" xfId="0" applyFont="1" applyFill="1"/>
    <xf numFmtId="0" fontId="8" fillId="4" borderId="2" xfId="0" applyFont="1" applyFill="1" applyBorder="1"/>
    <xf numFmtId="0" fontId="8" fillId="4" borderId="2" xfId="0" applyFont="1" applyFill="1" applyBorder="1" applyAlignment="1">
      <alignment horizontal="center"/>
    </xf>
    <xf numFmtId="0" fontId="8" fillId="0" borderId="0" xfId="0" applyFont="1" applyFill="1"/>
    <xf numFmtId="0" fontId="8" fillId="0" borderId="0" xfId="0" applyFont="1"/>
    <xf numFmtId="0" fontId="8" fillId="0" borderId="0" xfId="0" applyFont="1" applyFill="1" applyBorder="1"/>
    <xf numFmtId="0" fontId="8" fillId="0" borderId="0" xfId="0" applyFont="1" applyBorder="1"/>
    <xf numFmtId="0" fontId="8" fillId="0" borderId="0" xfId="0" applyFont="1" applyFill="1" applyBorder="1" applyAlignment="1">
      <alignment vertical="top"/>
    </xf>
    <xf numFmtId="0" fontId="8" fillId="0" borderId="0" xfId="0" applyFont="1" applyBorder="1" applyAlignment="1">
      <alignment vertical="top"/>
    </xf>
    <xf numFmtId="0" fontId="8" fillId="0" borderId="0" xfId="0" applyFont="1" applyAlignment="1">
      <alignment vertical="top"/>
    </xf>
    <xf numFmtId="0" fontId="8" fillId="3" borderId="2" xfId="0" applyFont="1" applyFill="1" applyBorder="1" applyAlignment="1">
      <alignment horizontal="center"/>
    </xf>
    <xf numFmtId="0" fontId="8" fillId="0" borderId="4" xfId="0" applyFont="1" applyFill="1" applyBorder="1" applyAlignment="1">
      <alignment horizontal="center"/>
    </xf>
    <xf numFmtId="0" fontId="8" fillId="0" borderId="0" xfId="0" applyFont="1" applyFill="1" applyAlignment="1">
      <alignment wrapText="1"/>
    </xf>
    <xf numFmtId="0" fontId="8" fillId="2" borderId="0" xfId="0" applyFont="1" applyFill="1"/>
    <xf numFmtId="0" fontId="8" fillId="0" borderId="5" xfId="0" applyFont="1" applyFill="1" applyBorder="1" applyAlignment="1">
      <alignment vertical="top"/>
    </xf>
    <xf numFmtId="0" fontId="8" fillId="0" borderId="5" xfId="0" applyFont="1" applyFill="1" applyBorder="1"/>
    <xf numFmtId="0" fontId="8" fillId="0" borderId="0" xfId="0" applyFont="1" applyFill="1" applyBorder="1" applyAlignment="1">
      <alignment wrapText="1"/>
    </xf>
    <xf numFmtId="0" fontId="13" fillId="0" borderId="0" xfId="1" applyFont="1" applyFill="1" applyBorder="1" applyAlignment="1" applyProtection="1"/>
    <xf numFmtId="165" fontId="8" fillId="4" borderId="2" xfId="0" applyNumberFormat="1" applyFont="1" applyFill="1" applyBorder="1" applyAlignment="1">
      <alignment horizontal="center"/>
    </xf>
    <xf numFmtId="165" fontId="9" fillId="0" borderId="2" xfId="1" applyNumberFormat="1" applyFont="1" applyFill="1" applyBorder="1" applyAlignment="1" applyProtection="1">
      <alignment vertical="top"/>
    </xf>
    <xf numFmtId="165" fontId="8" fillId="4" borderId="2" xfId="0" applyNumberFormat="1" applyFont="1" applyFill="1" applyBorder="1"/>
    <xf numFmtId="1" fontId="8" fillId="4" borderId="0" xfId="0" applyNumberFormat="1" applyFont="1" applyFill="1" applyBorder="1" applyAlignment="1">
      <alignment horizontal="center"/>
    </xf>
    <xf numFmtId="1" fontId="8" fillId="0" borderId="0" xfId="0" applyNumberFormat="1" applyFont="1" applyFill="1" applyBorder="1" applyAlignment="1">
      <alignment horizontal="center"/>
    </xf>
    <xf numFmtId="1" fontId="13" fillId="0" borderId="0" xfId="1" applyNumberFormat="1" applyFont="1" applyFill="1" applyBorder="1" applyAlignment="1" applyProtection="1">
      <alignment horizontal="center"/>
    </xf>
    <xf numFmtId="1" fontId="8" fillId="0" borderId="0" xfId="0" applyNumberFormat="1" applyFont="1" applyFill="1" applyAlignment="1">
      <alignment horizontal="center"/>
    </xf>
    <xf numFmtId="1" fontId="8" fillId="0" borderId="0" xfId="0" applyNumberFormat="1" applyFont="1" applyAlignment="1">
      <alignment horizontal="center"/>
    </xf>
    <xf numFmtId="1" fontId="12" fillId="0" borderId="2" xfId="1" applyNumberFormat="1" applyFont="1" applyFill="1" applyBorder="1" applyAlignment="1" applyProtection="1">
      <alignment vertical="top"/>
    </xf>
    <xf numFmtId="2" fontId="15" fillId="5" borderId="2" xfId="0" applyNumberFormat="1" applyFont="1" applyFill="1" applyBorder="1" applyAlignment="1">
      <alignment horizontal="center" wrapText="1"/>
    </xf>
    <xf numFmtId="2" fontId="15" fillId="3" borderId="2" xfId="0" applyNumberFormat="1" applyFont="1" applyFill="1" applyBorder="1" applyAlignment="1">
      <alignment horizontal="center" wrapText="1"/>
    </xf>
    <xf numFmtId="2" fontId="15" fillId="0" borderId="0" xfId="0" applyNumberFormat="1" applyFont="1" applyFill="1" applyBorder="1" applyAlignment="1">
      <alignment horizontal="center" wrapText="1"/>
    </xf>
    <xf numFmtId="16" fontId="16" fillId="0" borderId="0" xfId="1" applyNumberFormat="1" applyFont="1" applyFill="1" applyBorder="1" applyAlignment="1" applyProtection="1"/>
    <xf numFmtId="0" fontId="15" fillId="0" borderId="0" xfId="0" applyFont="1" applyFill="1" applyBorder="1"/>
    <xf numFmtId="0" fontId="16" fillId="0" borderId="0" xfId="1" applyFont="1" applyFill="1" applyBorder="1" applyAlignment="1" applyProtection="1"/>
    <xf numFmtId="17" fontId="16" fillId="0" borderId="0" xfId="1" applyNumberFormat="1" applyFont="1" applyFill="1" applyBorder="1" applyAlignment="1" applyProtection="1"/>
    <xf numFmtId="2" fontId="15" fillId="0" borderId="0" xfId="0" applyNumberFormat="1" applyFont="1" applyFill="1" applyAlignment="1">
      <alignment horizontal="center" wrapText="1"/>
    </xf>
    <xf numFmtId="0" fontId="15" fillId="0" borderId="0" xfId="0" applyFont="1" applyFill="1"/>
    <xf numFmtId="0" fontId="15" fillId="0" borderId="0" xfId="0" applyFont="1"/>
    <xf numFmtId="1" fontId="10" fillId="6" borderId="2" xfId="0" applyNumberFormat="1" applyFont="1" applyFill="1" applyBorder="1" applyAlignment="1">
      <alignment horizontal="right"/>
    </xf>
    <xf numFmtId="0" fontId="8" fillId="0" borderId="0" xfId="0" applyFont="1" applyBorder="1" applyAlignment="1">
      <alignment wrapText="1"/>
    </xf>
    <xf numFmtId="16" fontId="12" fillId="0" borderId="6" xfId="1" applyNumberFormat="1" applyFont="1" applyFill="1" applyBorder="1" applyAlignment="1" applyProtection="1"/>
    <xf numFmtId="16" fontId="9" fillId="0" borderId="2" xfId="1" applyNumberFormat="1" applyFont="1" applyFill="1" applyBorder="1" applyAlignment="1" applyProtection="1">
      <alignment vertical="top"/>
    </xf>
    <xf numFmtId="0" fontId="8" fillId="0" borderId="0" xfId="0" applyNumberFormat="1" applyFont="1" applyFill="1" applyBorder="1" applyAlignment="1">
      <alignment horizontal="center" vertical="top"/>
    </xf>
    <xf numFmtId="0" fontId="8" fillId="0" borderId="2" xfId="0" applyFont="1" applyBorder="1"/>
    <xf numFmtId="165" fontId="17" fillId="7" borderId="0" xfId="0" applyNumberFormat="1" applyFont="1" applyFill="1" applyAlignment="1">
      <alignment horizontal="center" textRotation="90" wrapText="1"/>
    </xf>
    <xf numFmtId="0" fontId="17" fillId="7" borderId="0" xfId="0" applyFont="1" applyFill="1" applyAlignment="1">
      <alignment horizontal="center" textRotation="90" wrapText="1"/>
    </xf>
    <xf numFmtId="1" fontId="17" fillId="7" borderId="0" xfId="0" applyNumberFormat="1" applyFont="1" applyFill="1" applyAlignment="1">
      <alignment horizontal="center" textRotation="90" wrapText="1"/>
    </xf>
    <xf numFmtId="0" fontId="0" fillId="7" borderId="0" xfId="0" applyFill="1"/>
    <xf numFmtId="0" fontId="19" fillId="7" borderId="0" xfId="0" applyFont="1" applyFill="1"/>
    <xf numFmtId="0" fontId="20" fillId="7" borderId="0" xfId="0" applyFont="1" applyFill="1"/>
    <xf numFmtId="0" fontId="5" fillId="2" borderId="0" xfId="0" applyFont="1" applyFill="1"/>
    <xf numFmtId="0" fontId="19" fillId="2" borderId="0" xfId="0" applyFont="1" applyFill="1"/>
    <xf numFmtId="164" fontId="5" fillId="2" borderId="0" xfId="0" applyNumberFormat="1" applyFont="1" applyFill="1" applyAlignment="1">
      <alignment horizontal="center"/>
    </xf>
    <xf numFmtId="0" fontId="5" fillId="2" borderId="0" xfId="0" applyFont="1" applyFill="1" applyAlignment="1">
      <alignment horizontal="center"/>
    </xf>
    <xf numFmtId="0" fontId="5" fillId="2" borderId="0" xfId="0" applyNumberFormat="1" applyFont="1" applyFill="1" applyAlignment="1">
      <alignment horizontal="center"/>
    </xf>
    <xf numFmtId="164" fontId="5" fillId="2" borderId="0" xfId="0" applyNumberFormat="1" applyFont="1" applyFill="1"/>
    <xf numFmtId="0" fontId="5" fillId="3" borderId="2" xfId="0" applyFont="1" applyFill="1" applyBorder="1" applyAlignment="1">
      <alignment wrapText="1"/>
    </xf>
    <xf numFmtId="0" fontId="5" fillId="3" borderId="2" xfId="0" applyFont="1" applyFill="1" applyBorder="1" applyAlignment="1">
      <alignment horizontal="left"/>
    </xf>
    <xf numFmtId="164" fontId="9" fillId="0" borderId="0" xfId="1" applyNumberFormat="1" applyFont="1" applyFill="1" applyBorder="1" applyAlignment="1" applyProtection="1">
      <alignment vertical="top"/>
    </xf>
    <xf numFmtId="164" fontId="8" fillId="0" borderId="0" xfId="0" applyNumberFormat="1" applyFont="1" applyFill="1" applyBorder="1" applyAlignment="1">
      <alignment horizontal="center"/>
    </xf>
    <xf numFmtId="164" fontId="13" fillId="0" borderId="0" xfId="1" applyNumberFormat="1" applyFont="1" applyFill="1" applyBorder="1" applyAlignment="1" applyProtection="1">
      <alignment horizontal="center"/>
    </xf>
    <xf numFmtId="164" fontId="8" fillId="0" borderId="0" xfId="0" applyNumberFormat="1" applyFont="1" applyFill="1" applyAlignment="1">
      <alignment horizontal="center"/>
    </xf>
    <xf numFmtId="164" fontId="8" fillId="0" borderId="0" xfId="0" applyNumberFormat="1" applyFont="1" applyAlignment="1">
      <alignment horizontal="center"/>
    </xf>
    <xf numFmtId="164" fontId="8" fillId="3" borderId="2" xfId="0" applyNumberFormat="1" applyFont="1" applyFill="1" applyBorder="1" applyAlignment="1">
      <alignment horizontal="center"/>
    </xf>
    <xf numFmtId="1" fontId="15" fillId="8" borderId="2" xfId="0" applyNumberFormat="1" applyFont="1" applyFill="1" applyBorder="1" applyAlignment="1">
      <alignment horizontal="center" wrapText="1"/>
    </xf>
    <xf numFmtId="1" fontId="15" fillId="3" borderId="2" xfId="0" applyNumberFormat="1" applyFont="1" applyFill="1" applyBorder="1" applyAlignment="1">
      <alignment horizontal="center" wrapText="1"/>
    </xf>
    <xf numFmtId="1" fontId="15" fillId="0" borderId="0" xfId="0" applyNumberFormat="1" applyFont="1" applyFill="1" applyBorder="1" applyAlignment="1">
      <alignment horizontal="center" wrapText="1"/>
    </xf>
    <xf numFmtId="1" fontId="16" fillId="0" borderId="2" xfId="1" applyNumberFormat="1" applyFont="1" applyFill="1" applyBorder="1" applyAlignment="1" applyProtection="1">
      <alignment horizontal="center"/>
    </xf>
    <xf numFmtId="1" fontId="16" fillId="0" borderId="0" xfId="1" applyNumberFormat="1" applyFont="1" applyFill="1" applyBorder="1" applyAlignment="1" applyProtection="1">
      <alignment horizontal="center"/>
    </xf>
    <xf numFmtId="1" fontId="10" fillId="6" borderId="7" xfId="0" applyNumberFormat="1" applyFont="1" applyFill="1" applyBorder="1" applyAlignment="1">
      <alignment horizontal="right"/>
    </xf>
    <xf numFmtId="0" fontId="12" fillId="2" borderId="7" xfId="0" applyFont="1" applyFill="1" applyBorder="1"/>
    <xf numFmtId="164" fontId="12" fillId="2" borderId="7" xfId="0" applyNumberFormat="1" applyFont="1" applyFill="1" applyBorder="1" applyAlignment="1">
      <alignment horizontal="center"/>
    </xf>
    <xf numFmtId="16" fontId="13" fillId="2" borderId="2" xfId="1" applyNumberFormat="1" applyFont="1" applyFill="1" applyBorder="1" applyAlignment="1" applyProtection="1"/>
    <xf numFmtId="0" fontId="6" fillId="2" borderId="2" xfId="0" applyFont="1" applyFill="1" applyBorder="1" applyAlignment="1">
      <alignment horizontal="left" vertical="top" wrapText="1"/>
    </xf>
    <xf numFmtId="0" fontId="12" fillId="2" borderId="0" xfId="0" applyFont="1" applyFill="1" applyAlignment="1">
      <alignment wrapText="1"/>
    </xf>
    <xf numFmtId="0" fontId="8" fillId="0" borderId="2" xfId="0" applyFont="1" applyFill="1" applyBorder="1" applyAlignment="1">
      <alignment wrapText="1"/>
    </xf>
    <xf numFmtId="0" fontId="13" fillId="0" borderId="0" xfId="1" applyFont="1" applyFill="1" applyBorder="1" applyAlignment="1" applyProtection="1">
      <alignment wrapText="1"/>
    </xf>
    <xf numFmtId="0" fontId="12" fillId="2" borderId="7" xfId="0" applyFont="1" applyFill="1" applyBorder="1" applyAlignment="1">
      <alignment wrapText="1"/>
    </xf>
    <xf numFmtId="0" fontId="8" fillId="0" borderId="0" xfId="0" applyFont="1" applyFill="1" applyBorder="1" applyAlignment="1">
      <alignment horizontal="left" wrapText="1"/>
    </xf>
    <xf numFmtId="0" fontId="0" fillId="0" borderId="0" xfId="0" applyBorder="1" applyAlignment="1">
      <alignment horizontal="center"/>
    </xf>
    <xf numFmtId="0" fontId="12" fillId="3" borderId="2" xfId="1" applyFont="1" applyFill="1" applyBorder="1" applyAlignment="1" applyProtection="1"/>
    <xf numFmtId="2" fontId="28" fillId="0" borderId="0" xfId="0" applyNumberFormat="1" applyFont="1" applyFill="1" applyBorder="1" applyAlignment="1">
      <alignment horizontal="center" wrapText="1"/>
    </xf>
    <xf numFmtId="1" fontId="12" fillId="0" borderId="0" xfId="1" applyNumberFormat="1" applyFont="1" applyFill="1" applyBorder="1" applyAlignment="1" applyProtection="1">
      <alignment vertical="top"/>
    </xf>
    <xf numFmtId="0" fontId="18" fillId="7" borderId="0" xfId="0" applyFont="1" applyFill="1" applyAlignment="1">
      <alignment horizontal="center" textRotation="90" wrapText="1"/>
    </xf>
    <xf numFmtId="16" fontId="13" fillId="9" borderId="2" xfId="1" applyNumberFormat="1" applyFont="1" applyFill="1" applyBorder="1" applyAlignment="1" applyProtection="1">
      <alignment vertical="top"/>
    </xf>
    <xf numFmtId="0" fontId="4" fillId="9" borderId="2" xfId="0" applyFont="1" applyFill="1" applyBorder="1"/>
    <xf numFmtId="165" fontId="9" fillId="9" borderId="2" xfId="1" applyNumberFormat="1" applyFont="1" applyFill="1" applyBorder="1" applyAlignment="1" applyProtection="1">
      <alignment vertical="top"/>
    </xf>
    <xf numFmtId="16" fontId="9" fillId="9" borderId="2" xfId="1" applyNumberFormat="1" applyFont="1" applyFill="1" applyBorder="1" applyAlignment="1" applyProtection="1">
      <alignment horizontal="center" vertical="top"/>
    </xf>
    <xf numFmtId="1" fontId="12" fillId="9" borderId="2" xfId="1" applyNumberFormat="1" applyFont="1" applyFill="1" applyBorder="1" applyAlignment="1" applyProtection="1">
      <alignment vertical="top"/>
    </xf>
    <xf numFmtId="0" fontId="5" fillId="0" borderId="0" xfId="0" applyFont="1" applyFill="1"/>
    <xf numFmtId="16" fontId="12" fillId="0" borderId="0" xfId="1" applyNumberFormat="1" applyFont="1" applyFill="1" applyBorder="1" applyAlignment="1" applyProtection="1">
      <alignment horizontal="center" vertical="top"/>
    </xf>
    <xf numFmtId="0" fontId="5" fillId="0" borderId="0" xfId="0" applyFont="1" applyFill="1" applyBorder="1" applyAlignment="1">
      <alignment vertical="top" wrapText="1"/>
    </xf>
    <xf numFmtId="0" fontId="5" fillId="0" borderId="0" xfId="0" applyFont="1" applyFill="1" applyBorder="1" applyAlignment="1">
      <alignment vertical="top"/>
    </xf>
    <xf numFmtId="164" fontId="4" fillId="0" borderId="0" xfId="1" applyNumberFormat="1" applyFont="1" applyFill="1" applyBorder="1" applyAlignment="1" applyProtection="1">
      <alignment vertical="top"/>
    </xf>
    <xf numFmtId="0" fontId="5" fillId="9" borderId="0" xfId="0" applyFont="1" applyFill="1" applyAlignment="1">
      <alignment horizontal="left"/>
    </xf>
    <xf numFmtId="164" fontId="5" fillId="0" borderId="2" xfId="0" applyNumberFormat="1" applyFont="1" applyFill="1" applyBorder="1" applyAlignment="1">
      <alignment horizontal="center"/>
    </xf>
    <xf numFmtId="0" fontId="5" fillId="0" borderId="2" xfId="0" applyNumberFormat="1" applyFont="1" applyFill="1" applyBorder="1" applyAlignment="1">
      <alignment horizontal="center"/>
    </xf>
    <xf numFmtId="0" fontId="5" fillId="0" borderId="2" xfId="0" applyFont="1" applyFill="1" applyBorder="1" applyAlignment="1">
      <alignment horizontal="center"/>
    </xf>
    <xf numFmtId="0" fontId="8" fillId="0" borderId="2" xfId="0" applyFont="1" applyFill="1" applyBorder="1" applyAlignment="1">
      <alignment horizontal="center"/>
    </xf>
    <xf numFmtId="14" fontId="8" fillId="0" borderId="2" xfId="0" applyNumberFormat="1" applyFont="1" applyFill="1" applyBorder="1" applyAlignment="1">
      <alignment horizontal="center"/>
    </xf>
    <xf numFmtId="164" fontId="8" fillId="0" borderId="2" xfId="0" applyNumberFormat="1" applyFont="1" applyFill="1" applyBorder="1" applyAlignment="1">
      <alignment horizontal="center"/>
    </xf>
    <xf numFmtId="16" fontId="14" fillId="0" borderId="2" xfId="1" applyNumberFormat="1" applyFont="1" applyFill="1" applyBorder="1" applyAlignment="1" applyProtection="1"/>
    <xf numFmtId="0" fontId="5" fillId="0" borderId="2" xfId="0" applyFont="1" applyFill="1" applyBorder="1"/>
    <xf numFmtId="0" fontId="4" fillId="0" borderId="2" xfId="0" applyFont="1" applyFill="1" applyBorder="1" applyAlignment="1">
      <alignment wrapText="1"/>
    </xf>
    <xf numFmtId="14" fontId="5" fillId="0" borderId="2" xfId="0" applyNumberFormat="1" applyFont="1" applyFill="1" applyBorder="1" applyAlignment="1">
      <alignment horizontal="center"/>
    </xf>
    <xf numFmtId="14" fontId="14" fillId="0" borderId="2" xfId="1" applyNumberFormat="1" applyFont="1" applyFill="1" applyBorder="1" applyAlignment="1" applyProtection="1">
      <alignment horizontal="center"/>
    </xf>
    <xf numFmtId="0" fontId="13" fillId="0" borderId="2" xfId="1" applyFont="1" applyFill="1" applyBorder="1" applyAlignment="1" applyProtection="1"/>
    <xf numFmtId="0" fontId="5" fillId="0" borderId="2" xfId="0" applyFont="1" applyFill="1" applyBorder="1" applyAlignment="1">
      <alignment wrapText="1"/>
    </xf>
    <xf numFmtId="16" fontId="13" fillId="0" borderId="2" xfId="1" applyNumberFormat="1" applyFont="1" applyFill="1" applyBorder="1" applyAlignment="1" applyProtection="1"/>
    <xf numFmtId="0" fontId="5" fillId="0" borderId="0" xfId="0" applyFont="1" applyFill="1" applyAlignment="1">
      <alignment vertical="center"/>
    </xf>
    <xf numFmtId="0" fontId="29" fillId="0" borderId="2" xfId="0" applyFont="1" applyFill="1" applyBorder="1" applyAlignment="1">
      <alignment horizontal="center"/>
    </xf>
    <xf numFmtId="0" fontId="12" fillId="0" borderId="2" xfId="1" applyFont="1" applyFill="1" applyBorder="1" applyAlignment="1" applyProtection="1"/>
    <xf numFmtId="1" fontId="15" fillId="10" borderId="2" xfId="0" applyNumberFormat="1" applyFont="1" applyFill="1" applyBorder="1" applyAlignment="1">
      <alignment horizontal="center" wrapText="1"/>
    </xf>
    <xf numFmtId="1" fontId="15" fillId="11" borderId="2" xfId="0" applyNumberFormat="1" applyFont="1" applyFill="1" applyBorder="1" applyAlignment="1">
      <alignment horizontal="center" wrapText="1"/>
    </xf>
    <xf numFmtId="1" fontId="15" fillId="12" borderId="2" xfId="0" applyNumberFormat="1" applyFont="1" applyFill="1" applyBorder="1" applyAlignment="1">
      <alignment horizontal="center" wrapText="1"/>
    </xf>
    <xf numFmtId="0" fontId="7" fillId="13" borderId="2" xfId="0" applyFont="1" applyFill="1" applyBorder="1"/>
    <xf numFmtId="0" fontId="5" fillId="10" borderId="2" xfId="0" applyFont="1" applyFill="1" applyBorder="1"/>
    <xf numFmtId="0" fontId="5" fillId="11" borderId="2" xfId="0" applyFont="1" applyFill="1" applyBorder="1"/>
    <xf numFmtId="0" fontId="5" fillId="14" borderId="2" xfId="0" applyFont="1" applyFill="1" applyBorder="1"/>
    <xf numFmtId="0" fontId="5" fillId="15" borderId="0" xfId="0" applyFont="1" applyFill="1"/>
    <xf numFmtId="0" fontId="23" fillId="15" borderId="0" xfId="0" applyFont="1" applyFill="1" applyAlignment="1">
      <alignment wrapText="1"/>
    </xf>
    <xf numFmtId="0" fontId="23" fillId="15" borderId="0" xfId="0" applyFont="1" applyFill="1"/>
    <xf numFmtId="164" fontId="5" fillId="15" borderId="0" xfId="0" applyNumberFormat="1" applyFont="1" applyFill="1" applyAlignment="1">
      <alignment horizontal="center"/>
    </xf>
    <xf numFmtId="0" fontId="5" fillId="15" borderId="0" xfId="0" applyFont="1" applyFill="1" applyAlignment="1">
      <alignment horizontal="center"/>
    </xf>
    <xf numFmtId="0" fontId="5" fillId="15" borderId="0" xfId="0" applyNumberFormat="1" applyFont="1" applyFill="1" applyAlignment="1">
      <alignment horizontal="center"/>
    </xf>
    <xf numFmtId="164" fontId="5" fillId="15" borderId="0" xfId="0" applyNumberFormat="1" applyFont="1" applyFill="1"/>
    <xf numFmtId="0" fontId="5" fillId="15" borderId="0" xfId="0" applyFont="1" applyFill="1" applyAlignment="1">
      <alignment wrapText="1"/>
    </xf>
    <xf numFmtId="0" fontId="6" fillId="0" borderId="2" xfId="0" applyFont="1" applyBorder="1" applyAlignment="1">
      <alignment vertical="top" wrapText="1"/>
    </xf>
    <xf numFmtId="164" fontId="6" fillId="13" borderId="2" xfId="0" applyNumberFormat="1" applyFont="1" applyFill="1" applyBorder="1" applyAlignment="1">
      <alignment horizontal="center" wrapText="1"/>
    </xf>
    <xf numFmtId="164" fontId="6" fillId="13" borderId="2" xfId="0" applyNumberFormat="1" applyFont="1" applyFill="1" applyBorder="1" applyAlignment="1">
      <alignment vertical="top" wrapText="1"/>
    </xf>
    <xf numFmtId="0" fontId="6" fillId="13" borderId="2" xfId="0" applyFont="1" applyFill="1" applyBorder="1" applyAlignment="1">
      <alignment vertical="top" wrapText="1"/>
    </xf>
    <xf numFmtId="0" fontId="11" fillId="0" borderId="2" xfId="0" applyFont="1" applyBorder="1" applyAlignment="1">
      <alignment wrapText="1"/>
    </xf>
    <xf numFmtId="0" fontId="6" fillId="0" borderId="2" xfId="0" applyFont="1" applyBorder="1" applyAlignment="1">
      <alignment wrapText="1"/>
    </xf>
    <xf numFmtId="0" fontId="5" fillId="12" borderId="2" xfId="0" applyFont="1" applyFill="1" applyBorder="1"/>
    <xf numFmtId="0" fontId="8" fillId="0" borderId="0" xfId="0" applyFont="1" applyFill="1" applyBorder="1" applyAlignment="1">
      <alignment horizontal="right" wrapText="1"/>
    </xf>
    <xf numFmtId="0" fontId="5" fillId="0" borderId="0" xfId="0" applyFont="1" applyFill="1" applyBorder="1" applyAlignment="1">
      <alignment wrapText="1"/>
    </xf>
    <xf numFmtId="0" fontId="8" fillId="0" borderId="0" xfId="0" applyFont="1" applyBorder="1" applyAlignment="1">
      <alignment horizontal="left" wrapText="1"/>
    </xf>
    <xf numFmtId="1" fontId="25" fillId="2" borderId="0" xfId="1" applyNumberFormat="1" applyFont="1" applyFill="1" applyBorder="1" applyAlignment="1" applyProtection="1">
      <alignment horizontal="center"/>
    </xf>
    <xf numFmtId="0" fontId="21" fillId="0" borderId="0" xfId="0" applyFont="1" applyFill="1"/>
    <xf numFmtId="0" fontId="27" fillId="0" borderId="0" xfId="0" applyFont="1" applyFill="1" applyBorder="1" applyAlignment="1">
      <alignment wrapText="1"/>
    </xf>
    <xf numFmtId="16" fontId="12" fillId="16" borderId="4" xfId="1" applyNumberFormat="1" applyFont="1" applyFill="1" applyBorder="1" applyAlignment="1" applyProtection="1"/>
    <xf numFmtId="0" fontId="8" fillId="16" borderId="8" xfId="0" applyFont="1" applyFill="1" applyBorder="1" applyAlignment="1">
      <alignment wrapText="1"/>
    </xf>
    <xf numFmtId="0" fontId="8" fillId="16" borderId="8" xfId="0" applyFont="1" applyFill="1" applyBorder="1"/>
    <xf numFmtId="164" fontId="8" fillId="16" borderId="8" xfId="0" applyNumberFormat="1" applyFont="1" applyFill="1" applyBorder="1" applyAlignment="1">
      <alignment horizontal="center"/>
    </xf>
    <xf numFmtId="16" fontId="12" fillId="16" borderId="9" xfId="1" applyNumberFormat="1" applyFont="1" applyFill="1" applyBorder="1" applyAlignment="1" applyProtection="1"/>
    <xf numFmtId="1" fontId="8" fillId="16" borderId="8" xfId="0" applyNumberFormat="1" applyFont="1" applyFill="1" applyBorder="1" applyAlignment="1">
      <alignment horizontal="center"/>
    </xf>
    <xf numFmtId="16" fontId="12" fillId="16" borderId="8" xfId="1" applyNumberFormat="1" applyFont="1" applyFill="1" applyBorder="1" applyAlignment="1" applyProtection="1"/>
    <xf numFmtId="1" fontId="6" fillId="13" borderId="0" xfId="0" applyNumberFormat="1" applyFont="1" applyFill="1" applyBorder="1" applyAlignment="1">
      <alignment horizontal="left" textRotation="90" wrapText="1"/>
    </xf>
    <xf numFmtId="0" fontId="6" fillId="13" borderId="0" xfId="0" applyFont="1" applyFill="1" applyAlignment="1">
      <alignment horizontal="left" textRotation="90" wrapText="1"/>
    </xf>
    <xf numFmtId="0" fontId="5" fillId="13" borderId="10" xfId="0" applyFont="1" applyFill="1" applyBorder="1" applyAlignment="1">
      <alignment textRotation="90" wrapText="1"/>
    </xf>
    <xf numFmtId="0" fontId="5" fillId="13" borderId="9" xfId="0" applyFont="1" applyFill="1" applyBorder="1" applyAlignment="1">
      <alignment textRotation="90" wrapText="1"/>
    </xf>
    <xf numFmtId="0" fontId="8" fillId="13" borderId="9" xfId="0" applyFont="1" applyFill="1" applyBorder="1" applyAlignment="1">
      <alignment textRotation="90"/>
    </xf>
    <xf numFmtId="0" fontId="4" fillId="13" borderId="9" xfId="0" applyFont="1" applyFill="1" applyBorder="1" applyAlignment="1">
      <alignment textRotation="90" wrapText="1"/>
    </xf>
    <xf numFmtId="0" fontId="5" fillId="13" borderId="11" xfId="0" applyFont="1" applyFill="1" applyBorder="1" applyAlignment="1">
      <alignment textRotation="90" wrapText="1"/>
    </xf>
    <xf numFmtId="0" fontId="5" fillId="0" borderId="0" xfId="0" applyFont="1" applyFill="1" applyAlignment="1">
      <alignment horizontal="left" wrapText="1"/>
    </xf>
    <xf numFmtId="0" fontId="0" fillId="0" borderId="0" xfId="0" applyBorder="1"/>
    <xf numFmtId="0" fontId="5" fillId="0" borderId="0" xfId="0" applyNumberFormat="1" applyFont="1" applyFill="1" applyBorder="1" applyAlignment="1">
      <alignment horizontal="center" vertical="top"/>
    </xf>
    <xf numFmtId="0" fontId="5" fillId="0" borderId="0" xfId="0" applyFont="1" applyBorder="1"/>
    <xf numFmtId="0" fontId="5" fillId="0" borderId="0" xfId="0" applyFont="1" applyBorder="1" applyAlignment="1">
      <alignment wrapText="1"/>
    </xf>
    <xf numFmtId="0" fontId="5" fillId="0" borderId="0" xfId="0" applyFont="1" applyBorder="1" applyAlignment="1">
      <alignment horizontal="left" wrapText="1"/>
    </xf>
    <xf numFmtId="0" fontId="5" fillId="0" borderId="0" xfId="0" applyFont="1" applyFill="1" applyBorder="1" applyAlignment="1">
      <alignment horizontal="left" wrapText="1"/>
    </xf>
    <xf numFmtId="0" fontId="22" fillId="13" borderId="0" xfId="0" applyFont="1" applyFill="1" applyAlignment="1">
      <alignment wrapText="1"/>
    </xf>
    <xf numFmtId="0" fontId="11" fillId="13" borderId="0" xfId="0" applyFont="1" applyFill="1" applyAlignment="1">
      <alignment horizontal="left" wrapText="1"/>
    </xf>
    <xf numFmtId="164" fontId="11" fillId="13" borderId="0" xfId="0" applyNumberFormat="1" applyFont="1" applyFill="1" applyAlignment="1">
      <alignment horizontal="left" wrapText="1"/>
    </xf>
    <xf numFmtId="165" fontId="11" fillId="13" borderId="0" xfId="0" applyNumberFormat="1" applyFont="1" applyFill="1" applyAlignment="1">
      <alignment horizontal="left" wrapText="1"/>
    </xf>
    <xf numFmtId="16" fontId="5" fillId="0" borderId="2" xfId="1" applyNumberFormat="1" applyFont="1" applyFill="1" applyBorder="1" applyAlignment="1" applyProtection="1">
      <alignment horizontal="left" vertical="top"/>
    </xf>
    <xf numFmtId="16" fontId="30" fillId="0" borderId="2" xfId="1" applyNumberFormat="1" applyFont="1" applyFill="1" applyBorder="1" applyAlignment="1" applyProtection="1">
      <alignment horizontal="left"/>
    </xf>
    <xf numFmtId="0" fontId="5" fillId="0" borderId="2" xfId="0" applyFont="1" applyBorder="1" applyAlignment="1">
      <alignment horizontal="left" wrapText="1"/>
    </xf>
    <xf numFmtId="0" fontId="5" fillId="0" borderId="2" xfId="0" applyFont="1" applyFill="1" applyBorder="1" applyAlignment="1">
      <alignment horizontal="left" wrapText="1"/>
    </xf>
    <xf numFmtId="0" fontId="5" fillId="0" borderId="0" xfId="0" applyFont="1" applyFill="1" applyAlignment="1">
      <alignment horizontal="left" textRotation="90" wrapText="1"/>
    </xf>
    <xf numFmtId="0" fontId="8" fillId="0" borderId="0" xfId="0" applyFont="1" applyAlignment="1">
      <alignment horizontal="left" textRotation="90" wrapText="1"/>
    </xf>
    <xf numFmtId="0" fontId="5" fillId="0" borderId="0" xfId="0" applyFont="1" applyAlignment="1">
      <alignment horizontal="left" textRotation="90" wrapText="1"/>
    </xf>
    <xf numFmtId="1" fontId="5" fillId="0" borderId="2" xfId="1" applyNumberFormat="1" applyFont="1" applyFill="1" applyBorder="1" applyAlignment="1" applyProtection="1">
      <alignment horizontal="left" vertical="top"/>
    </xf>
    <xf numFmtId="16" fontId="5" fillId="0" borderId="0" xfId="1" applyNumberFormat="1" applyFont="1" applyFill="1" applyBorder="1" applyAlignment="1" applyProtection="1"/>
    <xf numFmtId="16" fontId="5" fillId="0" borderId="0" xfId="1" applyNumberFormat="1" applyFont="1" applyFill="1" applyBorder="1" applyAlignment="1" applyProtection="1">
      <alignment horizontal="left"/>
    </xf>
    <xf numFmtId="2" fontId="4" fillId="0" borderId="0" xfId="0" applyNumberFormat="1" applyFont="1" applyFill="1" applyBorder="1" applyAlignment="1">
      <alignment horizontal="left" wrapText="1"/>
    </xf>
    <xf numFmtId="16" fontId="12" fillId="0" borderId="0" xfId="1" applyNumberFormat="1" applyFont="1" applyFill="1" applyBorder="1" applyAlignment="1" applyProtection="1"/>
    <xf numFmtId="0" fontId="4" fillId="0" borderId="0" xfId="0" applyFont="1" applyFill="1" applyBorder="1"/>
    <xf numFmtId="0" fontId="4" fillId="0" borderId="0" xfId="0" applyFont="1"/>
    <xf numFmtId="2" fontId="5" fillId="0" borderId="0" xfId="0" applyNumberFormat="1" applyFont="1" applyFill="1" applyBorder="1" applyAlignment="1">
      <alignment horizontal="left" wrapText="1"/>
    </xf>
    <xf numFmtId="2" fontId="4" fillId="0" borderId="0" xfId="0" applyNumberFormat="1" applyFont="1" applyFill="1" applyBorder="1" applyAlignment="1">
      <alignment horizontal="center" wrapText="1"/>
    </xf>
    <xf numFmtId="0" fontId="5" fillId="0" borderId="0" xfId="0" applyFont="1" applyFill="1" applyBorder="1" applyAlignment="1">
      <alignment horizontal="left"/>
    </xf>
    <xf numFmtId="0" fontId="5" fillId="0" borderId="0" xfId="1" applyFont="1" applyFill="1" applyBorder="1" applyAlignment="1" applyProtection="1">
      <alignment horizontal="left"/>
    </xf>
    <xf numFmtId="0" fontId="12" fillId="0" borderId="0" xfId="1" applyFont="1" applyFill="1" applyBorder="1" applyAlignment="1" applyProtection="1"/>
    <xf numFmtId="1" fontId="5" fillId="0" borderId="0" xfId="0" applyNumberFormat="1" applyFont="1" applyBorder="1" applyAlignment="1">
      <alignment horizontal="center"/>
    </xf>
    <xf numFmtId="1" fontId="0" fillId="0" borderId="0" xfId="0" applyNumberFormat="1" applyBorder="1" applyAlignment="1">
      <alignment horizontal="center"/>
    </xf>
    <xf numFmtId="1" fontId="5" fillId="18" borderId="2" xfId="0" applyNumberFormat="1" applyFont="1" applyFill="1" applyBorder="1" applyAlignment="1">
      <alignment horizontal="center"/>
    </xf>
    <xf numFmtId="0" fontId="0" fillId="18" borderId="2" xfId="0" applyFill="1" applyBorder="1" applyAlignment="1">
      <alignment horizontal="center"/>
    </xf>
    <xf numFmtId="1" fontId="30" fillId="18" borderId="2" xfId="1" applyNumberFormat="1" applyFont="1" applyFill="1" applyBorder="1" applyAlignment="1" applyProtection="1">
      <alignment horizontal="center"/>
    </xf>
    <xf numFmtId="1" fontId="5" fillId="18" borderId="2" xfId="0" applyNumberFormat="1" applyFont="1" applyFill="1" applyBorder="1" applyAlignment="1">
      <alignment horizontal="center" vertical="top"/>
    </xf>
    <xf numFmtId="1" fontId="15" fillId="18" borderId="2" xfId="0" applyNumberFormat="1" applyFont="1" applyFill="1" applyBorder="1" applyAlignment="1">
      <alignment horizontal="center"/>
    </xf>
    <xf numFmtId="1" fontId="0" fillId="18" borderId="2" xfId="0" applyNumberFormat="1" applyFill="1" applyBorder="1" applyAlignment="1">
      <alignment horizontal="center"/>
    </xf>
    <xf numFmtId="0" fontId="0" fillId="18" borderId="7" xfId="0" applyFill="1" applyBorder="1" applyAlignment="1">
      <alignment horizontal="center"/>
    </xf>
    <xf numFmtId="0" fontId="0" fillId="17" borderId="16" xfId="0" applyFill="1" applyBorder="1" applyAlignment="1">
      <alignment horizontal="center"/>
    </xf>
    <xf numFmtId="0" fontId="0" fillId="17" borderId="17" xfId="0" applyFill="1" applyBorder="1" applyAlignment="1">
      <alignment horizontal="center"/>
    </xf>
    <xf numFmtId="1" fontId="15" fillId="18" borderId="7" xfId="0" applyNumberFormat="1" applyFont="1" applyFill="1" applyBorder="1" applyAlignment="1">
      <alignment horizontal="center" wrapText="1"/>
    </xf>
    <xf numFmtId="0" fontId="5" fillId="17" borderId="18" xfId="0" applyNumberFormat="1" applyFont="1" applyFill="1" applyBorder="1" applyAlignment="1">
      <alignment horizontal="center" vertical="top"/>
    </xf>
    <xf numFmtId="1" fontId="5" fillId="17" borderId="19" xfId="0" applyNumberFormat="1" applyFont="1" applyFill="1" applyBorder="1" applyAlignment="1">
      <alignment horizontal="center"/>
    </xf>
    <xf numFmtId="1" fontId="5" fillId="18" borderId="7" xfId="0" applyNumberFormat="1" applyFont="1" applyFill="1" applyBorder="1" applyAlignment="1">
      <alignment horizontal="center"/>
    </xf>
    <xf numFmtId="0" fontId="5" fillId="19" borderId="2" xfId="0" applyNumberFormat="1" applyFont="1" applyFill="1" applyBorder="1" applyAlignment="1">
      <alignment horizontal="center" vertical="top"/>
    </xf>
    <xf numFmtId="1" fontId="5" fillId="19" borderId="2" xfId="0" applyNumberFormat="1" applyFont="1" applyFill="1" applyBorder="1" applyAlignment="1">
      <alignment horizontal="center"/>
    </xf>
    <xf numFmtId="0" fontId="0" fillId="19" borderId="2" xfId="0" applyFill="1" applyBorder="1" applyAlignment="1">
      <alignment horizontal="center"/>
    </xf>
    <xf numFmtId="16" fontId="5" fillId="0" borderId="2" xfId="1" applyNumberFormat="1" applyFont="1" applyFill="1" applyBorder="1" applyAlignment="1" applyProtection="1">
      <alignment horizontal="center" vertical="top"/>
    </xf>
    <xf numFmtId="0" fontId="5" fillId="0" borderId="2" xfId="0" applyNumberFormat="1" applyFont="1" applyFill="1" applyBorder="1" applyAlignment="1">
      <alignment horizontal="center" vertical="top"/>
    </xf>
    <xf numFmtId="0" fontId="5" fillId="0" borderId="2" xfId="0" applyFont="1" applyFill="1" applyBorder="1" applyAlignment="1">
      <alignment horizontal="center" vertical="top"/>
    </xf>
    <xf numFmtId="0" fontId="5" fillId="0" borderId="4" xfId="0" applyFont="1" applyFill="1" applyBorder="1" applyAlignment="1">
      <alignment horizontal="center" vertical="top"/>
    </xf>
    <xf numFmtId="0" fontId="5" fillId="0" borderId="4" xfId="0" applyFont="1" applyFill="1" applyBorder="1" applyAlignment="1">
      <alignment horizontal="center"/>
    </xf>
    <xf numFmtId="0" fontId="0" fillId="0" borderId="2" xfId="0" applyBorder="1"/>
    <xf numFmtId="0" fontId="0" fillId="0" borderId="2" xfId="0" applyBorder="1" applyAlignment="1">
      <alignment horizontal="center"/>
    </xf>
    <xf numFmtId="0" fontId="0" fillId="17" borderId="2" xfId="0" applyFill="1" applyBorder="1"/>
    <xf numFmtId="0" fontId="0" fillId="17" borderId="2" xfId="0" applyFill="1" applyBorder="1" applyAlignment="1">
      <alignment horizontal="center"/>
    </xf>
    <xf numFmtId="0" fontId="1" fillId="17" borderId="2" xfId="0" applyFont="1" applyFill="1" applyBorder="1"/>
    <xf numFmtId="0" fontId="1" fillId="17" borderId="2" xfId="0" applyFont="1" applyFill="1" applyBorder="1" applyAlignment="1">
      <alignment horizontal="center"/>
    </xf>
    <xf numFmtId="49" fontId="5" fillId="0" borderId="15" xfId="0" applyNumberFormat="1" applyFont="1" applyBorder="1" applyAlignment="1">
      <alignment horizontal="left" textRotation="90"/>
    </xf>
    <xf numFmtId="0" fontId="5" fillId="20" borderId="16" xfId="0" applyFont="1" applyFill="1" applyBorder="1" applyAlignment="1">
      <alignment horizontal="left" textRotation="90"/>
    </xf>
    <xf numFmtId="0" fontId="5" fillId="0" borderId="16" xfId="0" applyFont="1" applyBorder="1" applyAlignment="1">
      <alignment horizontal="left" textRotation="90"/>
    </xf>
    <xf numFmtId="0" fontId="5" fillId="0" borderId="16" xfId="0" applyFont="1" applyBorder="1" applyAlignment="1">
      <alignment horizontal="left" textRotation="90" wrapText="1"/>
    </xf>
    <xf numFmtId="0" fontId="5" fillId="0" borderId="17" xfId="0" applyFont="1" applyBorder="1" applyAlignment="1">
      <alignment horizontal="left" textRotation="90" wrapText="1"/>
    </xf>
    <xf numFmtId="0" fontId="5" fillId="0" borderId="0" xfId="0" applyFont="1" applyAlignment="1">
      <alignment horizontal="left" textRotation="90"/>
    </xf>
    <xf numFmtId="49" fontId="5" fillId="0" borderId="0" xfId="0" applyNumberFormat="1" applyFont="1" applyAlignment="1">
      <alignment horizontal="left" wrapText="1"/>
    </xf>
    <xf numFmtId="0" fontId="5" fillId="20" borderId="0" xfId="0" applyFont="1" applyFill="1" applyAlignment="1">
      <alignment horizontal="left" wrapText="1"/>
    </xf>
    <xf numFmtId="0" fontId="5" fillId="0" borderId="0" xfId="0" applyFont="1" applyAlignment="1">
      <alignment horizontal="left"/>
    </xf>
    <xf numFmtId="0" fontId="5" fillId="0" borderId="0" xfId="0" applyFont="1" applyAlignment="1">
      <alignment horizontal="left" wrapText="1"/>
    </xf>
    <xf numFmtId="166" fontId="5" fillId="0" borderId="0" xfId="0" applyNumberFormat="1" applyFont="1" applyAlignment="1">
      <alignment horizontal="left" wrapText="1"/>
    </xf>
    <xf numFmtId="166" fontId="5" fillId="20" borderId="0" xfId="0" applyNumberFormat="1" applyFont="1" applyFill="1" applyAlignment="1">
      <alignment horizontal="left" wrapText="1"/>
    </xf>
    <xf numFmtId="49" fontId="5" fillId="0" borderId="0" xfId="0" applyNumberFormat="1" applyFont="1" applyAlignment="1">
      <alignment wrapText="1"/>
    </xf>
    <xf numFmtId="0" fontId="5" fillId="20" borderId="0" xfId="0" applyFont="1" applyFill="1" applyAlignment="1">
      <alignment wrapText="1"/>
    </xf>
    <xf numFmtId="166" fontId="5" fillId="0" borderId="0" xfId="0" applyNumberFormat="1" applyFont="1" applyAlignment="1">
      <alignment wrapText="1"/>
    </xf>
    <xf numFmtId="166" fontId="5" fillId="20" borderId="0" xfId="0" applyNumberFormat="1" applyFont="1" applyFill="1" applyAlignment="1">
      <alignment wrapText="1"/>
    </xf>
    <xf numFmtId="49" fontId="0" fillId="0" borderId="0" xfId="0" applyNumberFormat="1" applyAlignment="1">
      <alignment wrapText="1"/>
    </xf>
    <xf numFmtId="0" fontId="0" fillId="20" borderId="0" xfId="0" applyFill="1" applyAlignment="1">
      <alignment wrapText="1"/>
    </xf>
    <xf numFmtId="0" fontId="0" fillId="0" borderId="0" xfId="0" applyAlignment="1">
      <alignment wrapText="1"/>
    </xf>
    <xf numFmtId="166" fontId="0" fillId="0" borderId="0" xfId="0" applyNumberFormat="1" applyAlignment="1">
      <alignment wrapText="1"/>
    </xf>
    <xf numFmtId="166" fontId="0" fillId="20" borderId="0" xfId="0" applyNumberFormat="1" applyFill="1" applyAlignment="1">
      <alignment wrapText="1"/>
    </xf>
    <xf numFmtId="49" fontId="0" fillId="0" borderId="0" xfId="0" applyNumberFormat="1"/>
    <xf numFmtId="0" fontId="0" fillId="20" borderId="0" xfId="0" applyFill="1"/>
    <xf numFmtId="166" fontId="0" fillId="0" borderId="0" xfId="0" applyNumberFormat="1"/>
    <xf numFmtId="166" fontId="0" fillId="20" borderId="0" xfId="0" applyNumberFormat="1" applyFill="1"/>
    <xf numFmtId="16" fontId="33" fillId="0" borderId="2" xfId="1" applyNumberFormat="1" applyFont="1" applyFill="1" applyBorder="1" applyAlignment="1" applyProtection="1">
      <alignment horizontal="left" vertical="top"/>
    </xf>
    <xf numFmtId="0" fontId="33" fillId="0" borderId="2" xfId="0" applyFont="1" applyFill="1" applyBorder="1" applyAlignment="1">
      <alignment horizontal="left" wrapText="1"/>
    </xf>
    <xf numFmtId="1" fontId="33" fillId="0" borderId="2" xfId="1" applyNumberFormat="1" applyFont="1" applyFill="1" applyBorder="1" applyAlignment="1" applyProtection="1">
      <alignment horizontal="left" vertical="top"/>
    </xf>
    <xf numFmtId="16" fontId="33" fillId="0" borderId="2" xfId="1" applyNumberFormat="1" applyFont="1" applyFill="1" applyBorder="1" applyAlignment="1" applyProtection="1">
      <alignment horizontal="center" vertical="top"/>
    </xf>
    <xf numFmtId="0" fontId="33" fillId="0" borderId="2" xfId="0" applyNumberFormat="1" applyFont="1" applyFill="1" applyBorder="1" applyAlignment="1">
      <alignment horizontal="center" vertical="top"/>
    </xf>
    <xf numFmtId="0" fontId="33" fillId="0" borderId="2" xfId="0" applyFont="1" applyFill="1" applyBorder="1" applyAlignment="1">
      <alignment horizontal="center"/>
    </xf>
    <xf numFmtId="0" fontId="33" fillId="0" borderId="4" xfId="0" applyFont="1" applyFill="1" applyBorder="1" applyAlignment="1">
      <alignment horizontal="center"/>
    </xf>
    <xf numFmtId="0" fontId="33" fillId="0" borderId="5" xfId="0" applyFont="1" applyFill="1" applyBorder="1"/>
    <xf numFmtId="0" fontId="33" fillId="0" borderId="0" xfId="0" applyFont="1" applyFill="1" applyBorder="1"/>
    <xf numFmtId="0" fontId="33" fillId="0" borderId="0" xfId="0" applyFont="1" applyFill="1"/>
    <xf numFmtId="0" fontId="35" fillId="0" borderId="0" xfId="0" applyFont="1" applyFill="1" applyBorder="1" applyAlignment="1">
      <alignment horizontal="right" wrapText="1"/>
    </xf>
    <xf numFmtId="1" fontId="36" fillId="2" borderId="2" xfId="1" applyNumberFormat="1" applyFont="1" applyFill="1" applyBorder="1" applyAlignment="1" applyProtection="1">
      <alignment horizontal="center"/>
    </xf>
    <xf numFmtId="16" fontId="13" fillId="17" borderId="2" xfId="1" applyNumberFormat="1" applyFont="1" applyFill="1" applyBorder="1" applyAlignment="1" applyProtection="1">
      <alignment vertical="top"/>
    </xf>
    <xf numFmtId="0" fontId="5" fillId="17" borderId="2" xfId="0" applyFont="1" applyFill="1" applyBorder="1" applyAlignment="1">
      <alignment vertical="top" wrapText="1"/>
    </xf>
    <xf numFmtId="16" fontId="4" fillId="17" borderId="2" xfId="1" applyNumberFormat="1" applyFont="1" applyFill="1" applyBorder="1" applyAlignment="1" applyProtection="1">
      <alignment vertical="top"/>
    </xf>
    <xf numFmtId="164" fontId="4" fillId="17" borderId="2" xfId="1" applyNumberFormat="1" applyFont="1" applyFill="1" applyBorder="1" applyAlignment="1" applyProtection="1">
      <alignment vertical="top"/>
    </xf>
    <xf numFmtId="1" fontId="34" fillId="17" borderId="2" xfId="1" applyNumberFormat="1" applyFont="1" applyFill="1" applyBorder="1" applyAlignment="1" applyProtection="1">
      <alignment horizontal="center" vertical="top"/>
    </xf>
    <xf numFmtId="164" fontId="9" fillId="17" borderId="2" xfId="1" applyNumberFormat="1" applyFont="1" applyFill="1" applyBorder="1" applyAlignment="1" applyProtection="1">
      <alignment vertical="top"/>
    </xf>
    <xf numFmtId="16" fontId="34" fillId="17" borderId="2" xfId="1" applyNumberFormat="1" applyFont="1" applyFill="1" applyBorder="1" applyAlignment="1" applyProtection="1">
      <alignment horizontal="center" vertical="top"/>
    </xf>
    <xf numFmtId="16" fontId="12" fillId="17" borderId="2" xfId="1" applyNumberFormat="1" applyFont="1" applyFill="1" applyBorder="1" applyAlignment="1" applyProtection="1">
      <alignment vertical="top"/>
    </xf>
    <xf numFmtId="16" fontId="9" fillId="17" borderId="2" xfId="1" applyNumberFormat="1" applyFont="1" applyFill="1" applyBorder="1" applyAlignment="1" applyProtection="1">
      <alignment vertical="top"/>
    </xf>
    <xf numFmtId="0" fontId="8" fillId="17" borderId="2" xfId="0" applyFont="1" applyFill="1" applyBorder="1" applyAlignment="1">
      <alignment vertical="top"/>
    </xf>
    <xf numFmtId="0" fontId="9" fillId="17" borderId="2" xfId="0" applyFont="1" applyFill="1" applyBorder="1" applyAlignment="1">
      <alignment vertical="top"/>
    </xf>
    <xf numFmtId="0" fontId="5" fillId="17" borderId="2" xfId="0" applyFont="1" applyFill="1" applyBorder="1" applyAlignment="1">
      <alignment vertical="top"/>
    </xf>
    <xf numFmtId="16" fontId="32" fillId="17" borderId="2" xfId="1" applyNumberFormat="1" applyFont="1" applyFill="1" applyBorder="1" applyAlignment="1" applyProtection="1">
      <alignment vertical="top"/>
    </xf>
    <xf numFmtId="0" fontId="33" fillId="17" borderId="2" xfId="0" applyFont="1" applyFill="1" applyBorder="1" applyAlignment="1">
      <alignment vertical="top" wrapText="1"/>
    </xf>
    <xf numFmtId="16" fontId="33" fillId="17" borderId="2" xfId="1" applyNumberFormat="1" applyFont="1" applyFill="1" applyBorder="1" applyAlignment="1" applyProtection="1">
      <alignment vertical="top"/>
    </xf>
    <xf numFmtId="164" fontId="33" fillId="17" borderId="2" xfId="1" applyNumberFormat="1" applyFont="1" applyFill="1" applyBorder="1" applyAlignment="1" applyProtection="1">
      <alignment vertical="top"/>
    </xf>
    <xf numFmtId="164" fontId="4" fillId="17" borderId="2" xfId="1" applyNumberFormat="1" applyFont="1" applyFill="1" applyBorder="1" applyAlignment="1" applyProtection="1">
      <alignment horizontal="center" vertical="top"/>
    </xf>
    <xf numFmtId="0" fontId="6" fillId="13" borderId="0" xfId="0" applyFont="1" applyFill="1" applyAlignment="1">
      <alignment horizontal="left" wrapText="1"/>
    </xf>
    <xf numFmtId="0" fontId="37" fillId="19" borderId="2" xfId="0" applyFont="1" applyFill="1" applyBorder="1"/>
    <xf numFmtId="0" fontId="37" fillId="17" borderId="2" xfId="0" applyFont="1" applyFill="1" applyBorder="1" applyAlignment="1">
      <alignment horizontal="center"/>
    </xf>
    <xf numFmtId="0" fontId="37" fillId="0" borderId="0" xfId="0" applyFont="1" applyBorder="1"/>
    <xf numFmtId="0" fontId="37" fillId="17" borderId="15" xfId="0" applyFont="1" applyFill="1" applyBorder="1"/>
    <xf numFmtId="0" fontId="37" fillId="18" borderId="7" xfId="0" applyFont="1" applyFill="1" applyBorder="1"/>
    <xf numFmtId="0" fontId="37" fillId="18" borderId="2" xfId="0" applyFont="1" applyFill="1" applyBorder="1"/>
    <xf numFmtId="0" fontId="37" fillId="17" borderId="17" xfId="0" applyFont="1" applyFill="1" applyBorder="1"/>
    <xf numFmtId="0" fontId="1" fillId="0" borderId="9" xfId="0" applyFont="1" applyBorder="1" applyAlignment="1"/>
    <xf numFmtId="0" fontId="0" fillId="0" borderId="9" xfId="0" applyBorder="1" applyAlignment="1"/>
    <xf numFmtId="0" fontId="37" fillId="0" borderId="0" xfId="0" applyFont="1" applyFill="1" applyBorder="1"/>
    <xf numFmtId="1" fontId="1" fillId="18" borderId="2" xfId="2" applyNumberFormat="1" applyFill="1" applyBorder="1" applyAlignment="1">
      <alignment horizontal="center"/>
    </xf>
    <xf numFmtId="16" fontId="13" fillId="17" borderId="2" xfId="1" applyNumberFormat="1" applyFont="1" applyFill="1" applyBorder="1" applyAlignment="1" applyProtection="1">
      <alignment vertical="top"/>
    </xf>
    <xf numFmtId="164" fontId="4" fillId="17" borderId="2" xfId="1" applyNumberFormat="1" applyFont="1" applyFill="1" applyBorder="1" applyAlignment="1" applyProtection="1">
      <alignment vertical="top"/>
    </xf>
    <xf numFmtId="1" fontId="34" fillId="17" borderId="2" xfId="1" applyNumberFormat="1" applyFont="1" applyFill="1" applyBorder="1" applyAlignment="1" applyProtection="1">
      <alignment horizontal="center" vertical="top"/>
    </xf>
    <xf numFmtId="16" fontId="34" fillId="17" borderId="2" xfId="1" applyNumberFormat="1" applyFont="1" applyFill="1" applyBorder="1" applyAlignment="1" applyProtection="1">
      <alignment horizontal="center" vertical="top"/>
    </xf>
    <xf numFmtId="164" fontId="4" fillId="17" borderId="2" xfId="1" applyNumberFormat="1" applyFont="1" applyFill="1" applyBorder="1" applyAlignment="1" applyProtection="1">
      <alignment horizontal="center" vertical="top"/>
    </xf>
    <xf numFmtId="0" fontId="37" fillId="18" borderId="2" xfId="2" applyFont="1" applyFill="1" applyBorder="1"/>
    <xf numFmtId="164" fontId="1" fillId="18" borderId="2" xfId="2" applyNumberFormat="1" applyFill="1" applyBorder="1" applyAlignment="1">
      <alignment horizontal="center"/>
    </xf>
    <xf numFmtId="0" fontId="1" fillId="18" borderId="2" xfId="2" applyFill="1" applyBorder="1"/>
    <xf numFmtId="164" fontId="1" fillId="18" borderId="2" xfId="2" applyNumberFormat="1" applyFill="1" applyBorder="1"/>
    <xf numFmtId="0" fontId="1" fillId="21" borderId="1" xfId="2" applyFont="1" applyFill="1" applyBorder="1" applyAlignment="1">
      <alignment horizontal="center"/>
    </xf>
    <xf numFmtId="0" fontId="1" fillId="21" borderId="2" xfId="2" applyFont="1" applyFill="1" applyBorder="1"/>
    <xf numFmtId="0" fontId="4" fillId="17" borderId="2" xfId="0" applyFont="1" applyFill="1" applyBorder="1" applyAlignment="1">
      <alignment vertical="top"/>
    </xf>
    <xf numFmtId="0" fontId="3" fillId="0" borderId="0" xfId="1" applyBorder="1" applyAlignment="1" applyProtection="1">
      <alignment horizontal="center"/>
    </xf>
    <xf numFmtId="0" fontId="1" fillId="19" borderId="2" xfId="2" applyFill="1" applyBorder="1" applyAlignment="1">
      <alignment horizontal="center"/>
    </xf>
    <xf numFmtId="0" fontId="5" fillId="19" borderId="7" xfId="0" applyNumberFormat="1" applyFont="1" applyFill="1" applyBorder="1" applyAlignment="1">
      <alignment horizontal="center" vertical="top"/>
    </xf>
    <xf numFmtId="1" fontId="5" fillId="19" borderId="7" xfId="0" applyNumberFormat="1" applyFont="1" applyFill="1" applyBorder="1" applyAlignment="1">
      <alignment horizontal="center"/>
    </xf>
    <xf numFmtId="0" fontId="37" fillId="19" borderId="7" xfId="0" applyFont="1" applyFill="1" applyBorder="1"/>
    <xf numFmtId="0" fontId="1" fillId="19" borderId="7" xfId="2" applyFill="1" applyBorder="1" applyAlignment="1">
      <alignment horizontal="center"/>
    </xf>
    <xf numFmtId="0" fontId="1" fillId="17" borderId="18" xfId="2" applyFill="1" applyBorder="1"/>
    <xf numFmtId="0" fontId="5" fillId="17" borderId="19" xfId="0" applyNumberFormat="1" applyFont="1" applyFill="1" applyBorder="1" applyAlignment="1">
      <alignment horizontal="center" vertical="top"/>
    </xf>
    <xf numFmtId="0" fontId="37" fillId="17" borderId="20" xfId="0" applyFont="1" applyFill="1" applyBorder="1"/>
    <xf numFmtId="1" fontId="16" fillId="22" borderId="2" xfId="1" applyNumberFormat="1" applyFont="1" applyFill="1" applyBorder="1" applyAlignment="1" applyProtection="1">
      <alignment horizontal="center"/>
    </xf>
    <xf numFmtId="0" fontId="0" fillId="0" borderId="0" xfId="0" applyFill="1" applyBorder="1" applyAlignment="1">
      <alignment horizontal="center"/>
    </xf>
    <xf numFmtId="0" fontId="0" fillId="0" borderId="2" xfId="0" applyFill="1" applyBorder="1" applyAlignment="1">
      <alignment horizontal="center"/>
    </xf>
    <xf numFmtId="0" fontId="0" fillId="0" borderId="2" xfId="0" applyFill="1" applyBorder="1"/>
    <xf numFmtId="0" fontId="0" fillId="0" borderId="0" xfId="0" applyFill="1" applyBorder="1"/>
    <xf numFmtId="16" fontId="0" fillId="0" borderId="0" xfId="0" applyNumberFormat="1" applyFont="1" applyFill="1" applyBorder="1"/>
    <xf numFmtId="16" fontId="1" fillId="0" borderId="0" xfId="0" applyNumberFormat="1" applyFont="1" applyFill="1" applyBorder="1"/>
    <xf numFmtId="0" fontId="1" fillId="0" borderId="0" xfId="0" applyFont="1"/>
    <xf numFmtId="0" fontId="0" fillId="0" borderId="21" xfId="0" applyBorder="1"/>
    <xf numFmtId="167" fontId="0" fillId="0" borderId="0" xfId="0" applyNumberFormat="1"/>
    <xf numFmtId="0" fontId="26" fillId="13" borderId="3" xfId="0" applyFont="1" applyFill="1" applyBorder="1" applyAlignment="1">
      <alignment horizontal="left"/>
    </xf>
    <xf numFmtId="0" fontId="26" fillId="13" borderId="12" xfId="0" applyFont="1" applyFill="1" applyBorder="1" applyAlignment="1">
      <alignment horizontal="left"/>
    </xf>
    <xf numFmtId="0" fontId="26" fillId="13" borderId="13" xfId="0" applyFont="1" applyFill="1" applyBorder="1" applyAlignment="1">
      <alignment horizontal="left"/>
    </xf>
    <xf numFmtId="0" fontId="26" fillId="13" borderId="0" xfId="0" applyFont="1" applyFill="1" applyAlignment="1">
      <alignment horizontal="left" wrapText="1"/>
    </xf>
    <xf numFmtId="0" fontId="26" fillId="13" borderId="0" xfId="0" applyFont="1" applyFill="1" applyAlignment="1">
      <alignment horizontal="left"/>
    </xf>
    <xf numFmtId="0" fontId="26" fillId="13" borderId="0" xfId="0" applyFont="1" applyFill="1" applyAlignment="1"/>
    <xf numFmtId="0" fontId="26" fillId="13" borderId="14" xfId="0" applyFont="1" applyFill="1" applyBorder="1" applyAlignment="1"/>
    <xf numFmtId="0" fontId="31" fillId="0" borderId="0" xfId="0" applyFont="1" applyAlignment="1">
      <alignment horizontal="center"/>
    </xf>
    <xf numFmtId="0" fontId="0" fillId="0" borderId="0" xfId="0" applyAlignment="1">
      <alignment horizontal="center"/>
    </xf>
    <xf numFmtId="0" fontId="1" fillId="0" borderId="0" xfId="0" applyFont="1" applyBorder="1" applyAlignment="1"/>
    <xf numFmtId="0" fontId="0" fillId="0" borderId="0" xfId="0" applyAlignment="1"/>
  </cellXfs>
  <cellStyles count="3">
    <cellStyle name="Hyperlink" xfId="1" builtinId="8"/>
    <cellStyle name="Normal" xfId="0" builtinId="0"/>
    <cellStyle name="Normal 2" xfId="2"/>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Departments</a:t>
            </a:r>
          </a:p>
        </c:rich>
      </c:tx>
      <c:layout>
        <c:manualLayout>
          <c:xMode val="edge"/>
          <c:yMode val="edge"/>
          <c:x val="0.88623030431273842"/>
          <c:y val="3.944773175542407E-2"/>
        </c:manualLayout>
      </c:layout>
    </c:title>
    <c:plotArea>
      <c:layout>
        <c:manualLayout>
          <c:layoutTarget val="inner"/>
          <c:xMode val="edge"/>
          <c:yMode val="edge"/>
          <c:x val="1.96423230770475E-2"/>
          <c:y val="3.4392002774801075E-2"/>
          <c:w val="0.97162806057600981"/>
          <c:h val="0.70783560338981333"/>
        </c:manualLayout>
      </c:layout>
      <c:barChart>
        <c:barDir val="col"/>
        <c:grouping val="clustered"/>
        <c:ser>
          <c:idx val="0"/>
          <c:order val="0"/>
          <c:tx>
            <c:strRef>
              <c:f>'EoY reports -n- graphs'!$J$2</c:f>
              <c:strCache>
                <c:ptCount val="1"/>
                <c:pt idx="0">
                  <c:v>2011</c:v>
                </c:pt>
              </c:strCache>
            </c:strRef>
          </c:tx>
          <c:cat>
            <c:strRef>
              <c:f>'EoY reports -n- graphs'!$I$3:$I$35</c:f>
              <c:strCache>
                <c:ptCount val="33"/>
                <c:pt idx="0">
                  <c:v>Planning</c:v>
                </c:pt>
                <c:pt idx="1">
                  <c:v>Security</c:v>
                </c:pt>
                <c:pt idx="2">
                  <c:v>Operations</c:v>
                </c:pt>
                <c:pt idx="3">
                  <c:v>Quality Verification</c:v>
                </c:pt>
                <c:pt idx="4">
                  <c:v>Construction Maintenance</c:v>
                </c:pt>
                <c:pt idx="5">
                  <c:v>Engineering</c:v>
                </c:pt>
                <c:pt idx="6">
                  <c:v>Projects</c:v>
                </c:pt>
                <c:pt idx="7">
                  <c:v>Safety</c:v>
                </c:pt>
                <c:pt idx="8">
                  <c:v>Chemistry</c:v>
                </c:pt>
                <c:pt idx="9">
                  <c:v>Facilities Maintenance</c:v>
                </c:pt>
                <c:pt idx="10">
                  <c:v>Geoscience</c:v>
                </c:pt>
                <c:pt idx="11">
                  <c:v>Mechanical Maintenance</c:v>
                </c:pt>
                <c:pt idx="12">
                  <c:v>Outage Management</c:v>
                </c:pt>
                <c:pt idx="13">
                  <c:v>Work Control</c:v>
                </c:pt>
                <c:pt idx="14">
                  <c:v>Anonymous</c:v>
                </c:pt>
                <c:pt idx="15">
                  <c:v>ATS</c:v>
                </c:pt>
                <c:pt idx="16">
                  <c:v>Electrical Maintenance</c:v>
                </c:pt>
                <c:pt idx="17">
                  <c:v>Fire Brigade</c:v>
                </c:pt>
                <c:pt idx="18">
                  <c:v>I &amp; C Maintenance</c:v>
                </c:pt>
                <c:pt idx="19">
                  <c:v>Info Tech</c:v>
                </c:pt>
                <c:pt idx="20">
                  <c:v>LBVP</c:v>
                </c:pt>
                <c:pt idx="21">
                  <c:v>Learning Services</c:v>
                </c:pt>
                <c:pt idx="22">
                  <c:v>Maintenance Support</c:v>
                </c:pt>
                <c:pt idx="23">
                  <c:v>Other</c:v>
                </c:pt>
                <c:pt idx="24">
                  <c:v>Procedures</c:v>
                </c:pt>
                <c:pt idx="25">
                  <c:v>Rad Protection</c:v>
                </c:pt>
                <c:pt idx="26">
                  <c:v>Reg Services</c:v>
                </c:pt>
                <c:pt idx="27">
                  <c:v>Retired PG&amp;E</c:v>
                </c:pt>
                <c:pt idx="28">
                  <c:v>Senior Leadership</c:v>
                </c:pt>
                <c:pt idx="29">
                  <c:v>Site Services</c:v>
                </c:pt>
                <c:pt idx="30">
                  <c:v>Supplemental</c:v>
                </c:pt>
                <c:pt idx="31">
                  <c:v>Supply Chain</c:v>
                </c:pt>
                <c:pt idx="32">
                  <c:v>T-Comm</c:v>
                </c:pt>
              </c:strCache>
            </c:strRef>
          </c:cat>
          <c:val>
            <c:numRef>
              <c:f>'EoY reports -n- graphs'!$J$3:$J$35</c:f>
              <c:numCache>
                <c:formatCode>General</c:formatCode>
                <c:ptCount val="33"/>
              </c:numCache>
            </c:numRef>
          </c:val>
        </c:ser>
        <c:ser>
          <c:idx val="1"/>
          <c:order val="1"/>
          <c:tx>
            <c:strRef>
              <c:f>'EoY reports -n- graphs'!$K$2</c:f>
              <c:strCache>
                <c:ptCount val="1"/>
                <c:pt idx="0">
                  <c:v>2012</c:v>
                </c:pt>
              </c:strCache>
            </c:strRef>
          </c:tx>
          <c:cat>
            <c:strRef>
              <c:f>'EoY reports -n- graphs'!$I$3:$I$35</c:f>
              <c:strCache>
                <c:ptCount val="33"/>
                <c:pt idx="0">
                  <c:v>Planning</c:v>
                </c:pt>
                <c:pt idx="1">
                  <c:v>Security</c:v>
                </c:pt>
                <c:pt idx="2">
                  <c:v>Operations</c:v>
                </c:pt>
                <c:pt idx="3">
                  <c:v>Quality Verification</c:v>
                </c:pt>
                <c:pt idx="4">
                  <c:v>Construction Maintenance</c:v>
                </c:pt>
                <c:pt idx="5">
                  <c:v>Engineering</c:v>
                </c:pt>
                <c:pt idx="6">
                  <c:v>Projects</c:v>
                </c:pt>
                <c:pt idx="7">
                  <c:v>Safety</c:v>
                </c:pt>
                <c:pt idx="8">
                  <c:v>Chemistry</c:v>
                </c:pt>
                <c:pt idx="9">
                  <c:v>Facilities Maintenance</c:v>
                </c:pt>
                <c:pt idx="10">
                  <c:v>Geoscience</c:v>
                </c:pt>
                <c:pt idx="11">
                  <c:v>Mechanical Maintenance</c:v>
                </c:pt>
                <c:pt idx="12">
                  <c:v>Outage Management</c:v>
                </c:pt>
                <c:pt idx="13">
                  <c:v>Work Control</c:v>
                </c:pt>
                <c:pt idx="14">
                  <c:v>Anonymous</c:v>
                </c:pt>
                <c:pt idx="15">
                  <c:v>ATS</c:v>
                </c:pt>
                <c:pt idx="16">
                  <c:v>Electrical Maintenance</c:v>
                </c:pt>
                <c:pt idx="17">
                  <c:v>Fire Brigade</c:v>
                </c:pt>
                <c:pt idx="18">
                  <c:v>I &amp; C Maintenance</c:v>
                </c:pt>
                <c:pt idx="19">
                  <c:v>Info Tech</c:v>
                </c:pt>
                <c:pt idx="20">
                  <c:v>LBVP</c:v>
                </c:pt>
                <c:pt idx="21">
                  <c:v>Learning Services</c:v>
                </c:pt>
                <c:pt idx="22">
                  <c:v>Maintenance Support</c:v>
                </c:pt>
                <c:pt idx="23">
                  <c:v>Other</c:v>
                </c:pt>
                <c:pt idx="24">
                  <c:v>Procedures</c:v>
                </c:pt>
                <c:pt idx="25">
                  <c:v>Rad Protection</c:v>
                </c:pt>
                <c:pt idx="26">
                  <c:v>Reg Services</c:v>
                </c:pt>
                <c:pt idx="27">
                  <c:v>Retired PG&amp;E</c:v>
                </c:pt>
                <c:pt idx="28">
                  <c:v>Senior Leadership</c:v>
                </c:pt>
                <c:pt idx="29">
                  <c:v>Site Services</c:v>
                </c:pt>
                <c:pt idx="30">
                  <c:v>Supplemental</c:v>
                </c:pt>
                <c:pt idx="31">
                  <c:v>Supply Chain</c:v>
                </c:pt>
                <c:pt idx="32">
                  <c:v>T-Comm</c:v>
                </c:pt>
              </c:strCache>
            </c:strRef>
          </c:cat>
          <c:val>
            <c:numRef>
              <c:f>'EoY reports -n- graphs'!$K$3:$K$35</c:f>
              <c:numCache>
                <c:formatCode>General</c:formatCode>
                <c:ptCount val="33"/>
              </c:numCache>
            </c:numRef>
          </c:val>
        </c:ser>
        <c:ser>
          <c:idx val="3"/>
          <c:order val="2"/>
          <c:tx>
            <c:strRef>
              <c:f>'EoY reports -n- graphs'!$L$2</c:f>
              <c:strCache>
                <c:ptCount val="1"/>
                <c:pt idx="0">
                  <c:v>2013</c:v>
                </c:pt>
              </c:strCache>
            </c:strRef>
          </c:tx>
          <c:cat>
            <c:strRef>
              <c:f>'EoY reports -n- graphs'!$I$3:$I$35</c:f>
              <c:strCache>
                <c:ptCount val="33"/>
                <c:pt idx="0">
                  <c:v>Planning</c:v>
                </c:pt>
                <c:pt idx="1">
                  <c:v>Security</c:v>
                </c:pt>
                <c:pt idx="2">
                  <c:v>Operations</c:v>
                </c:pt>
                <c:pt idx="3">
                  <c:v>Quality Verification</c:v>
                </c:pt>
                <c:pt idx="4">
                  <c:v>Construction Maintenance</c:v>
                </c:pt>
                <c:pt idx="5">
                  <c:v>Engineering</c:v>
                </c:pt>
                <c:pt idx="6">
                  <c:v>Projects</c:v>
                </c:pt>
                <c:pt idx="7">
                  <c:v>Safety</c:v>
                </c:pt>
                <c:pt idx="8">
                  <c:v>Chemistry</c:v>
                </c:pt>
                <c:pt idx="9">
                  <c:v>Facilities Maintenance</c:v>
                </c:pt>
                <c:pt idx="10">
                  <c:v>Geoscience</c:v>
                </c:pt>
                <c:pt idx="11">
                  <c:v>Mechanical Maintenance</c:v>
                </c:pt>
                <c:pt idx="12">
                  <c:v>Outage Management</c:v>
                </c:pt>
                <c:pt idx="13">
                  <c:v>Work Control</c:v>
                </c:pt>
                <c:pt idx="14">
                  <c:v>Anonymous</c:v>
                </c:pt>
                <c:pt idx="15">
                  <c:v>ATS</c:v>
                </c:pt>
                <c:pt idx="16">
                  <c:v>Electrical Maintenance</c:v>
                </c:pt>
                <c:pt idx="17">
                  <c:v>Fire Brigade</c:v>
                </c:pt>
                <c:pt idx="18">
                  <c:v>I &amp; C Maintenance</c:v>
                </c:pt>
                <c:pt idx="19">
                  <c:v>Info Tech</c:v>
                </c:pt>
                <c:pt idx="20">
                  <c:v>LBVP</c:v>
                </c:pt>
                <c:pt idx="21">
                  <c:v>Learning Services</c:v>
                </c:pt>
                <c:pt idx="22">
                  <c:v>Maintenance Support</c:v>
                </c:pt>
                <c:pt idx="23">
                  <c:v>Other</c:v>
                </c:pt>
                <c:pt idx="24">
                  <c:v>Procedures</c:v>
                </c:pt>
                <c:pt idx="25">
                  <c:v>Rad Protection</c:v>
                </c:pt>
                <c:pt idx="26">
                  <c:v>Reg Services</c:v>
                </c:pt>
                <c:pt idx="27">
                  <c:v>Retired PG&amp;E</c:v>
                </c:pt>
                <c:pt idx="28">
                  <c:v>Senior Leadership</c:v>
                </c:pt>
                <c:pt idx="29">
                  <c:v>Site Services</c:v>
                </c:pt>
                <c:pt idx="30">
                  <c:v>Supplemental</c:v>
                </c:pt>
                <c:pt idx="31">
                  <c:v>Supply Chain</c:v>
                </c:pt>
                <c:pt idx="32">
                  <c:v>T-Comm</c:v>
                </c:pt>
              </c:strCache>
            </c:strRef>
          </c:cat>
          <c:val>
            <c:numRef>
              <c:f>'EoY reports -n- graphs'!$L$3:$L$35</c:f>
              <c:numCache>
                <c:formatCode>General</c:formatCode>
                <c:ptCount val="33"/>
              </c:numCache>
            </c:numRef>
          </c:val>
        </c:ser>
        <c:ser>
          <c:idx val="2"/>
          <c:order val="3"/>
          <c:tx>
            <c:strRef>
              <c:f>'EoY reports -n- graphs'!$M$2</c:f>
              <c:strCache>
                <c:ptCount val="1"/>
                <c:pt idx="0">
                  <c:v>2014</c:v>
                </c:pt>
              </c:strCache>
            </c:strRef>
          </c:tx>
          <c:spPr>
            <a:solidFill>
              <a:srgbClr val="92D050"/>
            </a:solidFill>
          </c:spPr>
          <c:cat>
            <c:strRef>
              <c:f>'EoY reports -n- graphs'!$I$3:$I$35</c:f>
              <c:strCache>
                <c:ptCount val="33"/>
                <c:pt idx="0">
                  <c:v>Planning</c:v>
                </c:pt>
                <c:pt idx="1">
                  <c:v>Security</c:v>
                </c:pt>
                <c:pt idx="2">
                  <c:v>Operations</c:v>
                </c:pt>
                <c:pt idx="3">
                  <c:v>Quality Verification</c:v>
                </c:pt>
                <c:pt idx="4">
                  <c:v>Construction Maintenance</c:v>
                </c:pt>
                <c:pt idx="5">
                  <c:v>Engineering</c:v>
                </c:pt>
                <c:pt idx="6">
                  <c:v>Projects</c:v>
                </c:pt>
                <c:pt idx="7">
                  <c:v>Safety</c:v>
                </c:pt>
                <c:pt idx="8">
                  <c:v>Chemistry</c:v>
                </c:pt>
                <c:pt idx="9">
                  <c:v>Facilities Maintenance</c:v>
                </c:pt>
                <c:pt idx="10">
                  <c:v>Geoscience</c:v>
                </c:pt>
                <c:pt idx="11">
                  <c:v>Mechanical Maintenance</c:v>
                </c:pt>
                <c:pt idx="12">
                  <c:v>Outage Management</c:v>
                </c:pt>
                <c:pt idx="13">
                  <c:v>Work Control</c:v>
                </c:pt>
                <c:pt idx="14">
                  <c:v>Anonymous</c:v>
                </c:pt>
                <c:pt idx="15">
                  <c:v>ATS</c:v>
                </c:pt>
                <c:pt idx="16">
                  <c:v>Electrical Maintenance</c:v>
                </c:pt>
                <c:pt idx="17">
                  <c:v>Fire Brigade</c:v>
                </c:pt>
                <c:pt idx="18">
                  <c:v>I &amp; C Maintenance</c:v>
                </c:pt>
                <c:pt idx="19">
                  <c:v>Info Tech</c:v>
                </c:pt>
                <c:pt idx="20">
                  <c:v>LBVP</c:v>
                </c:pt>
                <c:pt idx="21">
                  <c:v>Learning Services</c:v>
                </c:pt>
                <c:pt idx="22">
                  <c:v>Maintenance Support</c:v>
                </c:pt>
                <c:pt idx="23">
                  <c:v>Other</c:v>
                </c:pt>
                <c:pt idx="24">
                  <c:v>Procedures</c:v>
                </c:pt>
                <c:pt idx="25">
                  <c:v>Rad Protection</c:v>
                </c:pt>
                <c:pt idx="26">
                  <c:v>Reg Services</c:v>
                </c:pt>
                <c:pt idx="27">
                  <c:v>Retired PG&amp;E</c:v>
                </c:pt>
                <c:pt idx="28">
                  <c:v>Senior Leadership</c:v>
                </c:pt>
                <c:pt idx="29">
                  <c:v>Site Services</c:v>
                </c:pt>
                <c:pt idx="30">
                  <c:v>Supplemental</c:v>
                </c:pt>
                <c:pt idx="31">
                  <c:v>Supply Chain</c:v>
                </c:pt>
                <c:pt idx="32">
                  <c:v>T-Comm</c:v>
                </c:pt>
              </c:strCache>
            </c:strRef>
          </c:cat>
          <c:val>
            <c:numRef>
              <c:f>'EoY reports -n- graphs'!$M$3:$M$35</c:f>
              <c:numCache>
                <c:formatCode>General</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numCache>
            </c:numRef>
          </c:val>
        </c:ser>
        <c:dLbls/>
        <c:axId val="59537664"/>
        <c:axId val="59551744"/>
      </c:barChart>
      <c:catAx>
        <c:axId val="59537664"/>
        <c:scaling>
          <c:orientation val="minMax"/>
        </c:scaling>
        <c:axPos val="b"/>
        <c:majorGridlines>
          <c:spPr>
            <a:ln w="3175">
              <a:solidFill>
                <a:schemeClr val="bg2">
                  <a:lumMod val="90000"/>
                </a:schemeClr>
              </a:solidFill>
              <a:prstDash val="sysDot"/>
            </a:ln>
          </c:spPr>
        </c:majorGridlines>
        <c:tickLblPos val="nextTo"/>
        <c:txPr>
          <a:bodyPr/>
          <a:lstStyle/>
          <a:p>
            <a:pPr>
              <a:defRPr sz="1200" baseline="0"/>
            </a:pPr>
            <a:endParaRPr lang="en-US"/>
          </a:p>
        </c:txPr>
        <c:crossAx val="59551744"/>
        <c:crosses val="autoZero"/>
        <c:auto val="1"/>
        <c:lblAlgn val="ctr"/>
        <c:lblOffset val="100"/>
      </c:catAx>
      <c:valAx>
        <c:axId val="59551744"/>
        <c:scaling>
          <c:orientation val="minMax"/>
        </c:scaling>
        <c:axPos val="l"/>
        <c:majorGridlines/>
        <c:numFmt formatCode="General" sourceLinked="1"/>
        <c:majorTickMark val="none"/>
        <c:tickLblPos val="nextTo"/>
        <c:crossAx val="59537664"/>
        <c:crosses val="autoZero"/>
        <c:crossBetween val="between"/>
      </c:valAx>
      <c:spPr>
        <a:solidFill>
          <a:srgbClr val="FFFFFF"/>
        </a:solidFill>
        <a:ln>
          <a:solidFill>
            <a:schemeClr val="tx1"/>
          </a:solidFill>
        </a:ln>
      </c:spPr>
    </c:plotArea>
    <c:legend>
      <c:legendPos val="r"/>
      <c:layout>
        <c:manualLayout>
          <c:xMode val="edge"/>
          <c:yMode val="edge"/>
          <c:x val="0.78020268375309942"/>
          <c:y val="0.10910745624252589"/>
          <c:w val="0.20566331852911454"/>
          <c:h val="6.3988569476152737E-2"/>
        </c:manualLayout>
      </c:layout>
      <c:spPr>
        <a:solidFill>
          <a:srgbClr val="FFFFFF"/>
        </a:solidFill>
      </c:spPr>
      <c:txPr>
        <a:bodyPr/>
        <a:lstStyle/>
        <a:p>
          <a:pPr>
            <a:defRPr sz="1200" baseline="0"/>
          </a:pPr>
          <a:endParaRPr lang="en-US"/>
        </a:p>
      </c:txPr>
    </c:legend>
    <c:plotVisOnly val="1"/>
    <c:dispBlanksAs val="gap"/>
  </c:chart>
  <c:spPr>
    <a:gradFill flip="none" rotWithShape="1">
      <a:gsLst>
        <a:gs pos="0">
          <a:srgbClr val="FFC000"/>
        </a:gs>
        <a:gs pos="39999">
          <a:srgbClr val="85C2FF"/>
        </a:gs>
        <a:gs pos="70000">
          <a:srgbClr val="C4D6EB"/>
        </a:gs>
        <a:gs pos="100000">
          <a:srgbClr val="FFEBFA"/>
        </a:gs>
      </a:gsLst>
      <a:lin ang="5400000" scaled="1"/>
      <a:tileRect/>
    </a:gradFill>
  </c:spPr>
  <c:txPr>
    <a:bodyPr/>
    <a:lstStyle/>
    <a:p>
      <a:pPr>
        <a:defRPr b="1" i="0" baseline="0"/>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b="1"/>
            </a:pPr>
            <a:r>
              <a:rPr lang="en-US" sz="1800" b="1" i="0" u="none" strike="noStrike" baseline="0">
                <a:effectLst/>
              </a:rPr>
              <a:t>Classification of Concern</a:t>
            </a:r>
            <a:r>
              <a:rPr lang="en-US" sz="1800" b="1" i="0" u="none" strike="noStrike" baseline="0"/>
              <a:t> </a:t>
            </a:r>
            <a:endParaRPr lang="en-US" b="1"/>
          </a:p>
        </c:rich>
      </c:tx>
      <c:layout>
        <c:manualLayout>
          <c:xMode val="edge"/>
          <c:yMode val="edge"/>
          <c:x val="0.65461310782241011"/>
          <c:y val="3.2643655323829998E-2"/>
        </c:manualLayout>
      </c:layout>
    </c:title>
    <c:plotArea>
      <c:layout>
        <c:manualLayout>
          <c:layoutTarget val="inner"/>
          <c:xMode val="edge"/>
          <c:yMode val="edge"/>
          <c:x val="7.207071631902251E-2"/>
          <c:y val="3.7969353652434736E-2"/>
          <c:w val="0.8892880260921554"/>
          <c:h val="0.59674707239249503"/>
        </c:manualLayout>
      </c:layout>
      <c:barChart>
        <c:barDir val="col"/>
        <c:grouping val="clustered"/>
        <c:ser>
          <c:idx val="0"/>
          <c:order val="0"/>
          <c:tx>
            <c:strRef>
              <c:f>'EoY reports -n- graphs'!$C$7</c:f>
              <c:strCache>
                <c:ptCount val="1"/>
                <c:pt idx="0">
                  <c:v>2011</c:v>
                </c:pt>
              </c:strCache>
            </c:strRef>
          </c:tx>
          <c:cat>
            <c:strRef>
              <c:f>'EoY reports -n- graphs'!$G$8:$G$24</c:f>
              <c:strCache>
                <c:ptCount val="17"/>
                <c:pt idx="0">
                  <c:v>Human Resources</c:v>
                </c:pt>
                <c:pt idx="1">
                  <c:v>Management Practices</c:v>
                </c:pt>
                <c:pt idx="2">
                  <c:v>Industrial Safety</c:v>
                </c:pt>
                <c:pt idx="3">
                  <c:v>Training</c:v>
                </c:pt>
                <c:pt idx="4">
                  <c:v>Nuclear Safety and Quality</c:v>
                </c:pt>
                <c:pt idx="5">
                  <c:v>Other</c:v>
                </c:pt>
                <c:pt idx="6">
                  <c:v>Technical Non Safety Related</c:v>
                </c:pt>
                <c:pt idx="7">
                  <c:v>Chilling Effect</c:v>
                </c:pt>
                <c:pt idx="8">
                  <c:v>EEOC</c:v>
                </c:pt>
                <c:pt idx="9">
                  <c:v>Environmental</c:v>
                </c:pt>
                <c:pt idx="10">
                  <c:v>Human Error</c:v>
                </c:pt>
                <c:pt idx="11">
                  <c:v>Intentional Wrongdoing</c:v>
                </c:pt>
                <c:pt idx="12">
                  <c:v>NRC Referred Allegations</c:v>
                </c:pt>
                <c:pt idx="13">
                  <c:v>Personnel Safety</c:v>
                </c:pt>
                <c:pt idx="14">
                  <c:v>Retaliation</c:v>
                </c:pt>
                <c:pt idx="15">
                  <c:v>SCWE</c:v>
                </c:pt>
                <c:pt idx="16">
                  <c:v>Security</c:v>
                </c:pt>
              </c:strCache>
            </c:strRef>
          </c:cat>
          <c:val>
            <c:numRef>
              <c:f>'EoY reports -n- graphs'!$C$8:$C$24</c:f>
              <c:numCache>
                <c:formatCode>General</c:formatCode>
                <c:ptCount val="17"/>
              </c:numCache>
            </c:numRef>
          </c:val>
        </c:ser>
        <c:ser>
          <c:idx val="1"/>
          <c:order val="1"/>
          <c:tx>
            <c:strRef>
              <c:f>'EoY reports -n- graphs'!$D$7</c:f>
              <c:strCache>
                <c:ptCount val="1"/>
                <c:pt idx="0">
                  <c:v>2012</c:v>
                </c:pt>
              </c:strCache>
            </c:strRef>
          </c:tx>
          <c:cat>
            <c:strRef>
              <c:f>'EoY reports -n- graphs'!$G$8:$G$24</c:f>
              <c:strCache>
                <c:ptCount val="17"/>
                <c:pt idx="0">
                  <c:v>Human Resources</c:v>
                </c:pt>
                <c:pt idx="1">
                  <c:v>Management Practices</c:v>
                </c:pt>
                <c:pt idx="2">
                  <c:v>Industrial Safety</c:v>
                </c:pt>
                <c:pt idx="3">
                  <c:v>Training</c:v>
                </c:pt>
                <c:pt idx="4">
                  <c:v>Nuclear Safety and Quality</c:v>
                </c:pt>
                <c:pt idx="5">
                  <c:v>Other</c:v>
                </c:pt>
                <c:pt idx="6">
                  <c:v>Technical Non Safety Related</c:v>
                </c:pt>
                <c:pt idx="7">
                  <c:v>Chilling Effect</c:v>
                </c:pt>
                <c:pt idx="8">
                  <c:v>EEOC</c:v>
                </c:pt>
                <c:pt idx="9">
                  <c:v>Environmental</c:v>
                </c:pt>
                <c:pt idx="10">
                  <c:v>Human Error</c:v>
                </c:pt>
                <c:pt idx="11">
                  <c:v>Intentional Wrongdoing</c:v>
                </c:pt>
                <c:pt idx="12">
                  <c:v>NRC Referred Allegations</c:v>
                </c:pt>
                <c:pt idx="13">
                  <c:v>Personnel Safety</c:v>
                </c:pt>
                <c:pt idx="14">
                  <c:v>Retaliation</c:v>
                </c:pt>
                <c:pt idx="15">
                  <c:v>SCWE</c:v>
                </c:pt>
                <c:pt idx="16">
                  <c:v>Security</c:v>
                </c:pt>
              </c:strCache>
            </c:strRef>
          </c:cat>
          <c:val>
            <c:numRef>
              <c:f>'EoY reports -n- graphs'!$D$8:$D$24</c:f>
              <c:numCache>
                <c:formatCode>0</c:formatCode>
                <c:ptCount val="17"/>
              </c:numCache>
            </c:numRef>
          </c:val>
        </c:ser>
        <c:ser>
          <c:idx val="2"/>
          <c:order val="2"/>
          <c:tx>
            <c:strRef>
              <c:f>'EoY reports -n- graphs'!$E$7</c:f>
              <c:strCache>
                <c:ptCount val="1"/>
                <c:pt idx="0">
                  <c:v>2013</c:v>
                </c:pt>
              </c:strCache>
            </c:strRef>
          </c:tx>
          <c:spPr>
            <a:solidFill>
              <a:srgbClr val="7030A0"/>
            </a:solidFill>
          </c:spPr>
          <c:cat>
            <c:strRef>
              <c:f>'EoY reports -n- graphs'!$G$8:$G$24</c:f>
              <c:strCache>
                <c:ptCount val="17"/>
                <c:pt idx="0">
                  <c:v>Human Resources</c:v>
                </c:pt>
                <c:pt idx="1">
                  <c:v>Management Practices</c:v>
                </c:pt>
                <c:pt idx="2">
                  <c:v>Industrial Safety</c:v>
                </c:pt>
                <c:pt idx="3">
                  <c:v>Training</c:v>
                </c:pt>
                <c:pt idx="4">
                  <c:v>Nuclear Safety and Quality</c:v>
                </c:pt>
                <c:pt idx="5">
                  <c:v>Other</c:v>
                </c:pt>
                <c:pt idx="6">
                  <c:v>Technical Non Safety Related</c:v>
                </c:pt>
                <c:pt idx="7">
                  <c:v>Chilling Effect</c:v>
                </c:pt>
                <c:pt idx="8">
                  <c:v>EEOC</c:v>
                </c:pt>
                <c:pt idx="9">
                  <c:v>Environmental</c:v>
                </c:pt>
                <c:pt idx="10">
                  <c:v>Human Error</c:v>
                </c:pt>
                <c:pt idx="11">
                  <c:v>Intentional Wrongdoing</c:v>
                </c:pt>
                <c:pt idx="12">
                  <c:v>NRC Referred Allegations</c:v>
                </c:pt>
                <c:pt idx="13">
                  <c:v>Personnel Safety</c:v>
                </c:pt>
                <c:pt idx="14">
                  <c:v>Retaliation</c:v>
                </c:pt>
                <c:pt idx="15">
                  <c:v>SCWE</c:v>
                </c:pt>
                <c:pt idx="16">
                  <c:v>Security</c:v>
                </c:pt>
              </c:strCache>
            </c:strRef>
          </c:cat>
          <c:val>
            <c:numRef>
              <c:f>'EoY reports -n- graphs'!$E$8:$E$24</c:f>
              <c:numCache>
                <c:formatCode>0</c:formatCode>
                <c:ptCount val="17"/>
              </c:numCache>
            </c:numRef>
          </c:val>
        </c:ser>
        <c:ser>
          <c:idx val="3"/>
          <c:order val="3"/>
          <c:tx>
            <c:strRef>
              <c:f>'EoY reports -n- graphs'!$F$7</c:f>
              <c:strCache>
                <c:ptCount val="1"/>
                <c:pt idx="0">
                  <c:v>2014</c:v>
                </c:pt>
              </c:strCache>
            </c:strRef>
          </c:tx>
          <c:spPr>
            <a:solidFill>
              <a:srgbClr val="92D050"/>
            </a:solidFill>
          </c:spPr>
          <c:cat>
            <c:strRef>
              <c:f>'EoY reports -n- graphs'!$G$8:$G$24</c:f>
              <c:strCache>
                <c:ptCount val="17"/>
                <c:pt idx="0">
                  <c:v>Human Resources</c:v>
                </c:pt>
                <c:pt idx="1">
                  <c:v>Management Practices</c:v>
                </c:pt>
                <c:pt idx="2">
                  <c:v>Industrial Safety</c:v>
                </c:pt>
                <c:pt idx="3">
                  <c:v>Training</c:v>
                </c:pt>
                <c:pt idx="4">
                  <c:v>Nuclear Safety and Quality</c:v>
                </c:pt>
                <c:pt idx="5">
                  <c:v>Other</c:v>
                </c:pt>
                <c:pt idx="6">
                  <c:v>Technical Non Safety Related</c:v>
                </c:pt>
                <c:pt idx="7">
                  <c:v>Chilling Effect</c:v>
                </c:pt>
                <c:pt idx="8">
                  <c:v>EEOC</c:v>
                </c:pt>
                <c:pt idx="9">
                  <c:v>Environmental</c:v>
                </c:pt>
                <c:pt idx="10">
                  <c:v>Human Error</c:v>
                </c:pt>
                <c:pt idx="11">
                  <c:v>Intentional Wrongdoing</c:v>
                </c:pt>
                <c:pt idx="12">
                  <c:v>NRC Referred Allegations</c:v>
                </c:pt>
                <c:pt idx="13">
                  <c:v>Personnel Safety</c:v>
                </c:pt>
                <c:pt idx="14">
                  <c:v>Retaliation</c:v>
                </c:pt>
                <c:pt idx="15">
                  <c:v>SCWE</c:v>
                </c:pt>
                <c:pt idx="16">
                  <c:v>Security</c:v>
                </c:pt>
              </c:strCache>
            </c:strRef>
          </c:cat>
          <c:val>
            <c:numRef>
              <c:f>'EoY reports -n- graphs'!$F$8:$F$24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er>
        <c:dLbls/>
        <c:axId val="59592064"/>
        <c:axId val="59614336"/>
      </c:barChart>
      <c:catAx>
        <c:axId val="59592064"/>
        <c:scaling>
          <c:orientation val="minMax"/>
        </c:scaling>
        <c:axPos val="b"/>
        <c:majorGridlines>
          <c:spPr>
            <a:ln w="3175">
              <a:solidFill>
                <a:schemeClr val="bg2">
                  <a:lumMod val="90000"/>
                </a:schemeClr>
              </a:solidFill>
              <a:prstDash val="sysDot"/>
            </a:ln>
          </c:spPr>
        </c:majorGridlines>
        <c:tickLblPos val="nextTo"/>
        <c:txPr>
          <a:bodyPr/>
          <a:lstStyle/>
          <a:p>
            <a:pPr>
              <a:defRPr sz="1200" b="1" i="0" baseline="0"/>
            </a:pPr>
            <a:endParaRPr lang="en-US"/>
          </a:p>
        </c:txPr>
        <c:crossAx val="59614336"/>
        <c:crosses val="autoZero"/>
        <c:auto val="1"/>
        <c:lblAlgn val="ctr"/>
        <c:lblOffset val="100"/>
      </c:catAx>
      <c:valAx>
        <c:axId val="59614336"/>
        <c:scaling>
          <c:orientation val="minMax"/>
        </c:scaling>
        <c:axPos val="l"/>
        <c:majorGridlines/>
        <c:numFmt formatCode="General" sourceLinked="1"/>
        <c:majorTickMark val="none"/>
        <c:tickLblPos val="nextTo"/>
        <c:crossAx val="59592064"/>
        <c:crosses val="autoZero"/>
        <c:crossBetween val="between"/>
      </c:valAx>
      <c:spPr>
        <a:solidFill>
          <a:srgbClr val="FFFFFF"/>
        </a:solidFill>
        <a:ln w="6350" cmpd="sng">
          <a:solidFill>
            <a:schemeClr val="tx1"/>
          </a:solidFill>
        </a:ln>
      </c:spPr>
    </c:plotArea>
    <c:legend>
      <c:legendPos val="r"/>
      <c:layout>
        <c:manualLayout>
          <c:xMode val="edge"/>
          <c:yMode val="edge"/>
          <c:x val="0.48007898054361203"/>
          <c:y val="0.11430633770404845"/>
          <c:w val="0.49346486657455357"/>
          <c:h val="3.9573397300649737E-2"/>
        </c:manualLayout>
      </c:layout>
      <c:spPr>
        <a:solidFill>
          <a:srgbClr val="FFFFFF"/>
        </a:solidFill>
      </c:spPr>
      <c:txPr>
        <a:bodyPr/>
        <a:lstStyle/>
        <a:p>
          <a:pPr>
            <a:defRPr sz="1400"/>
          </a:pPr>
          <a:endParaRPr lang="en-US"/>
        </a:p>
      </c:txPr>
    </c:legend>
    <c:plotVisOnly val="1"/>
    <c:dispBlanksAs val="gap"/>
  </c:chart>
  <c:spPr>
    <a:gradFill flip="none" rotWithShape="1">
      <a:gsLst>
        <a:gs pos="0">
          <a:srgbClr val="FFC000"/>
        </a:gs>
        <a:gs pos="39999">
          <a:srgbClr val="85C2FF"/>
        </a:gs>
        <a:gs pos="70000">
          <a:srgbClr val="C4D6EB"/>
        </a:gs>
        <a:gs pos="100000">
          <a:srgbClr val="FFEBFA"/>
        </a:gs>
      </a:gsLst>
      <a:lin ang="5400000" scaled="1"/>
      <a:tileRect/>
    </a:grad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5.6584764882445959E-2"/>
          <c:y val="3.2614498396129614E-2"/>
          <c:w val="0.92537050418276923"/>
          <c:h val="0.89379435855824685"/>
        </c:manualLayout>
      </c:layout>
      <c:barChart>
        <c:barDir val="col"/>
        <c:grouping val="clustered"/>
        <c:ser>
          <c:idx val="0"/>
          <c:order val="0"/>
          <c:tx>
            <c:strRef>
              <c:f>'EoY reports -n- graphs'!$C$2</c:f>
              <c:strCache>
                <c:ptCount val="1"/>
                <c:pt idx="0">
                  <c:v>2011</c:v>
                </c:pt>
              </c:strCache>
            </c:strRef>
          </c:tx>
          <c:cat>
            <c:strRef>
              <c:f>'EoY reports -n- graphs'!$G$3:$G$5</c:f>
              <c:strCache>
                <c:ptCount val="3"/>
                <c:pt idx="0">
                  <c:v>Union</c:v>
                </c:pt>
                <c:pt idx="1">
                  <c:v>Non-Union</c:v>
                </c:pt>
                <c:pt idx="2">
                  <c:v>Contractor</c:v>
                </c:pt>
              </c:strCache>
            </c:strRef>
          </c:cat>
          <c:val>
            <c:numRef>
              <c:f>'EoY reports -n- graphs'!$C$3:$C$5</c:f>
              <c:numCache>
                <c:formatCode>General</c:formatCode>
                <c:ptCount val="3"/>
              </c:numCache>
            </c:numRef>
          </c:val>
        </c:ser>
        <c:ser>
          <c:idx val="1"/>
          <c:order val="1"/>
          <c:tx>
            <c:strRef>
              <c:f>'EoY reports -n- graphs'!$D$2</c:f>
              <c:strCache>
                <c:ptCount val="1"/>
                <c:pt idx="0">
                  <c:v>2012</c:v>
                </c:pt>
              </c:strCache>
            </c:strRef>
          </c:tx>
          <c:cat>
            <c:strRef>
              <c:f>'EoY reports -n- graphs'!$G$3:$G$5</c:f>
              <c:strCache>
                <c:ptCount val="3"/>
                <c:pt idx="0">
                  <c:v>Union</c:v>
                </c:pt>
                <c:pt idx="1">
                  <c:v>Non-Union</c:v>
                </c:pt>
                <c:pt idx="2">
                  <c:v>Contractor</c:v>
                </c:pt>
              </c:strCache>
            </c:strRef>
          </c:cat>
          <c:val>
            <c:numRef>
              <c:f>'EoY reports -n- graphs'!$D$3:$D$5</c:f>
              <c:numCache>
                <c:formatCode>0</c:formatCode>
                <c:ptCount val="3"/>
              </c:numCache>
            </c:numRef>
          </c:val>
        </c:ser>
        <c:ser>
          <c:idx val="3"/>
          <c:order val="2"/>
          <c:tx>
            <c:strRef>
              <c:f>'EoY reports -n- graphs'!$E$2</c:f>
              <c:strCache>
                <c:ptCount val="1"/>
                <c:pt idx="0">
                  <c:v>2013</c:v>
                </c:pt>
              </c:strCache>
            </c:strRef>
          </c:tx>
          <c:cat>
            <c:strRef>
              <c:f>'EoY reports -n- graphs'!$G$3:$G$5</c:f>
              <c:strCache>
                <c:ptCount val="3"/>
                <c:pt idx="0">
                  <c:v>Union</c:v>
                </c:pt>
                <c:pt idx="1">
                  <c:v>Non-Union</c:v>
                </c:pt>
                <c:pt idx="2">
                  <c:v>Contractor</c:v>
                </c:pt>
              </c:strCache>
            </c:strRef>
          </c:cat>
          <c:val>
            <c:numRef>
              <c:f>'EoY reports -n- graphs'!$E$3:$E$5</c:f>
              <c:numCache>
                <c:formatCode>0</c:formatCode>
                <c:ptCount val="3"/>
              </c:numCache>
            </c:numRef>
          </c:val>
        </c:ser>
        <c:ser>
          <c:idx val="2"/>
          <c:order val="3"/>
          <c:tx>
            <c:strRef>
              <c:f>'EoY reports -n- graphs'!$F$2</c:f>
              <c:strCache>
                <c:ptCount val="1"/>
                <c:pt idx="0">
                  <c:v>2014</c:v>
                </c:pt>
              </c:strCache>
            </c:strRef>
          </c:tx>
          <c:spPr>
            <a:solidFill>
              <a:srgbClr val="92D050"/>
            </a:solidFill>
          </c:spPr>
          <c:cat>
            <c:strRef>
              <c:f>'EoY reports -n- graphs'!$G$3:$G$5</c:f>
              <c:strCache>
                <c:ptCount val="3"/>
                <c:pt idx="0">
                  <c:v>Union</c:v>
                </c:pt>
                <c:pt idx="1">
                  <c:v>Non-Union</c:v>
                </c:pt>
                <c:pt idx="2">
                  <c:v>Contractor</c:v>
                </c:pt>
              </c:strCache>
            </c:strRef>
          </c:cat>
          <c:val>
            <c:numRef>
              <c:f>'EoY reports -n- graphs'!$F$3:$F$5</c:f>
              <c:numCache>
                <c:formatCode>0</c:formatCode>
                <c:ptCount val="3"/>
                <c:pt idx="0">
                  <c:v>0</c:v>
                </c:pt>
                <c:pt idx="1">
                  <c:v>0</c:v>
                </c:pt>
                <c:pt idx="2">
                  <c:v>0</c:v>
                </c:pt>
              </c:numCache>
            </c:numRef>
          </c:val>
        </c:ser>
        <c:dLbls/>
        <c:axId val="59454208"/>
        <c:axId val="59455744"/>
      </c:barChart>
      <c:catAx>
        <c:axId val="59454208"/>
        <c:scaling>
          <c:orientation val="minMax"/>
        </c:scaling>
        <c:axPos val="b"/>
        <c:tickLblPos val="nextTo"/>
        <c:crossAx val="59455744"/>
        <c:crosses val="autoZero"/>
        <c:auto val="1"/>
        <c:lblAlgn val="ctr"/>
        <c:lblOffset val="100"/>
      </c:catAx>
      <c:valAx>
        <c:axId val="59455744"/>
        <c:scaling>
          <c:orientation val="minMax"/>
        </c:scaling>
        <c:axPos val="l"/>
        <c:majorGridlines/>
        <c:numFmt formatCode="General" sourceLinked="1"/>
        <c:tickLblPos val="nextTo"/>
        <c:crossAx val="59454208"/>
        <c:crosses val="autoZero"/>
        <c:crossBetween val="between"/>
      </c:valAx>
      <c:spPr>
        <a:solidFill>
          <a:srgbClr val="FFFFFF"/>
        </a:solidFill>
        <a:ln>
          <a:solidFill>
            <a:schemeClr val="tx1"/>
          </a:solidFill>
        </a:ln>
      </c:spPr>
    </c:plotArea>
    <c:legend>
      <c:legendPos val="r"/>
      <c:layout>
        <c:manualLayout>
          <c:xMode val="edge"/>
          <c:yMode val="edge"/>
          <c:x val="0.39954045318570985"/>
          <c:y val="4.8179082407978149E-2"/>
          <c:w val="0.53058986349413761"/>
          <c:h val="0.11989527807611447"/>
        </c:manualLayout>
      </c:layout>
      <c:spPr>
        <a:solidFill>
          <a:srgbClr val="FFFFFF"/>
        </a:solidFill>
      </c:spPr>
      <c:txPr>
        <a:bodyPr/>
        <a:lstStyle/>
        <a:p>
          <a:pPr>
            <a:defRPr baseline="0"/>
          </a:pPr>
          <a:endParaRPr lang="en-US"/>
        </a:p>
      </c:txPr>
    </c:legend>
    <c:plotVisOnly val="1"/>
    <c:dispBlanksAs val="gap"/>
  </c:chart>
  <c:spPr>
    <a:gradFill>
      <a:gsLst>
        <a:gs pos="0">
          <a:srgbClr val="FFC000"/>
        </a:gs>
        <a:gs pos="39999">
          <a:srgbClr val="85C2FF"/>
        </a:gs>
        <a:gs pos="70000">
          <a:srgbClr val="C4D6EB"/>
        </a:gs>
        <a:gs pos="100000">
          <a:srgbClr val="FFEBFA"/>
        </a:gs>
      </a:gsLst>
      <a:lin ang="5400000" scaled="1"/>
    </a:gradFill>
  </c:spPr>
  <c:txPr>
    <a:bodyPr/>
    <a:lstStyle/>
    <a:p>
      <a:pPr>
        <a:defRPr sz="1200" b="1" i="0" baseline="0"/>
      </a:pPr>
      <a:endParaRPr lang="en-US"/>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NRC Allegations</a:t>
            </a:r>
          </a:p>
        </c:rich>
      </c:tx>
      <c:layout>
        <c:manualLayout>
          <c:xMode val="edge"/>
          <c:yMode val="edge"/>
          <c:x val="0.7286625060061116"/>
          <c:y val="4.2328042328042333E-2"/>
        </c:manualLayout>
      </c:layout>
    </c:title>
    <c:plotArea>
      <c:layout>
        <c:manualLayout>
          <c:layoutTarget val="inner"/>
          <c:xMode val="edge"/>
          <c:yMode val="edge"/>
          <c:x val="4.9052047800898751E-2"/>
          <c:y val="2.66602091405241E-2"/>
          <c:w val="0.93012775878740328"/>
          <c:h val="0.90706557513644126"/>
        </c:manualLayout>
      </c:layout>
      <c:barChart>
        <c:barDir val="col"/>
        <c:grouping val="clustered"/>
        <c:ser>
          <c:idx val="0"/>
          <c:order val="0"/>
          <c:tx>
            <c:strRef>
              <c:f>'EoY reports -n- graphs'!$I$38</c:f>
              <c:strCache>
                <c:ptCount val="1"/>
                <c:pt idx="0">
                  <c:v>NRC Allegation data</c:v>
                </c:pt>
              </c:strCache>
            </c:strRef>
          </c:tx>
          <c:cat>
            <c:numRef>
              <c:f>'EoY reports -n- graphs'!$C$39:$H$39</c:f>
              <c:numCache>
                <c:formatCode>0</c:formatCode>
                <c:ptCount val="6"/>
                <c:pt idx="5">
                  <c:v>0</c:v>
                </c:pt>
              </c:numCache>
            </c:numRef>
          </c:cat>
          <c:val>
            <c:numRef>
              <c:f>'EoY reports -n- graphs'!$C$40:$I$40</c:f>
              <c:numCache>
                <c:formatCode>General</c:formatCode>
                <c:ptCount val="7"/>
                <c:pt idx="5">
                  <c:v>0</c:v>
                </c:pt>
                <c:pt idx="6">
                  <c:v>0</c:v>
                </c:pt>
              </c:numCache>
            </c:numRef>
          </c:val>
        </c:ser>
        <c:dLbls/>
        <c:axId val="59504512"/>
        <c:axId val="59506048"/>
      </c:barChart>
      <c:catAx>
        <c:axId val="59504512"/>
        <c:scaling>
          <c:orientation val="minMax"/>
        </c:scaling>
        <c:axPos val="b"/>
        <c:numFmt formatCode="General" sourceLinked="1"/>
        <c:tickLblPos val="nextTo"/>
        <c:txPr>
          <a:bodyPr/>
          <a:lstStyle/>
          <a:p>
            <a:pPr>
              <a:defRPr sz="1200" baseline="0"/>
            </a:pPr>
            <a:endParaRPr lang="en-US"/>
          </a:p>
        </c:txPr>
        <c:crossAx val="59506048"/>
        <c:crosses val="autoZero"/>
        <c:auto val="1"/>
        <c:lblAlgn val="ctr"/>
        <c:lblOffset val="100"/>
      </c:catAx>
      <c:valAx>
        <c:axId val="59506048"/>
        <c:scaling>
          <c:orientation val="minMax"/>
        </c:scaling>
        <c:axPos val="l"/>
        <c:majorGridlines/>
        <c:numFmt formatCode="General" sourceLinked="1"/>
        <c:tickLblPos val="nextTo"/>
        <c:crossAx val="59504512"/>
        <c:crosses val="autoZero"/>
        <c:crossBetween val="between"/>
      </c:valAx>
      <c:spPr>
        <a:solidFill>
          <a:srgbClr val="FFFFFF"/>
        </a:solidFill>
      </c:spPr>
    </c:plotArea>
    <c:plotVisOnly val="1"/>
    <c:dispBlanksAs val="gap"/>
  </c:chart>
  <c:spPr>
    <a:gradFill>
      <a:gsLst>
        <a:gs pos="0">
          <a:srgbClr val="FFC000"/>
        </a:gs>
        <a:gs pos="39999">
          <a:srgbClr val="85C2FF"/>
        </a:gs>
        <a:gs pos="70000">
          <a:srgbClr val="C4D6EB"/>
        </a:gs>
        <a:gs pos="100000">
          <a:srgbClr val="FFEBFA"/>
        </a:gs>
      </a:gsLst>
      <a:lin ang="5400000" scaled="1"/>
    </a:gradFill>
  </c:spPr>
  <c:txPr>
    <a:bodyPr/>
    <a:lstStyle/>
    <a:p>
      <a:pPr>
        <a:defRPr b="1" i="0" baseline="0"/>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NRC web page Allegation data</a:t>
            </a:r>
          </a:p>
        </c:rich>
      </c:tx>
      <c:layout>
        <c:manualLayout>
          <c:xMode val="edge"/>
          <c:yMode val="edge"/>
          <c:x val="0.61051023023669237"/>
          <c:y val="3.8824553493294139E-2"/>
        </c:manualLayout>
      </c:layout>
    </c:title>
    <c:plotArea>
      <c:layout>
        <c:manualLayout>
          <c:layoutTarget val="inner"/>
          <c:xMode val="edge"/>
          <c:yMode val="edge"/>
          <c:x val="4.8821018917809232E-2"/>
          <c:y val="3.6285704019574559E-2"/>
          <c:w val="0.93068750608165662"/>
          <c:h val="0.73174199336310652"/>
        </c:manualLayout>
      </c:layout>
      <c:barChart>
        <c:barDir val="col"/>
        <c:grouping val="clustered"/>
        <c:ser>
          <c:idx val="0"/>
          <c:order val="0"/>
          <c:tx>
            <c:strRef>
              <c:f>'EoY reports -n- graphs'!$C$38</c:f>
              <c:strCache>
                <c:ptCount val="1"/>
                <c:pt idx="0">
                  <c:v>2009</c:v>
                </c:pt>
              </c:strCache>
            </c:strRef>
          </c:tx>
          <c:spPr>
            <a:solidFill>
              <a:schemeClr val="accent4">
                <a:lumMod val="60000"/>
                <a:lumOff val="40000"/>
              </a:schemeClr>
            </a:solidFill>
          </c:spPr>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graphs'!$C$39:$C$44</c:f>
              <c:numCache>
                <c:formatCode>General</c:formatCode>
                <c:ptCount val="6"/>
              </c:numCache>
            </c:numRef>
          </c:val>
        </c:ser>
        <c:ser>
          <c:idx val="1"/>
          <c:order val="1"/>
          <c:tx>
            <c:strRef>
              <c:f>'EoY reports -n- graphs'!$D$38</c:f>
              <c:strCache>
                <c:ptCount val="1"/>
                <c:pt idx="0">
                  <c:v>2010</c:v>
                </c:pt>
              </c:strCache>
            </c:strRef>
          </c:tx>
          <c:spPr>
            <a:solidFill>
              <a:schemeClr val="accent6"/>
            </a:solidFill>
          </c:spPr>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graphs'!$D$39:$D$44</c:f>
              <c:numCache>
                <c:formatCode>General</c:formatCode>
                <c:ptCount val="6"/>
              </c:numCache>
            </c:numRef>
          </c:val>
        </c:ser>
        <c:ser>
          <c:idx val="2"/>
          <c:order val="2"/>
          <c:tx>
            <c:strRef>
              <c:f>'EoY reports -n- graphs'!$E$38</c:f>
              <c:strCache>
                <c:ptCount val="1"/>
                <c:pt idx="0">
                  <c:v>2011</c:v>
                </c:pt>
              </c:strCache>
            </c:strRef>
          </c:tx>
          <c:spPr>
            <a:solidFill>
              <a:srgbClr val="0070C0"/>
            </a:solidFill>
          </c:spPr>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graphs'!$E$39:$E$44</c:f>
              <c:numCache>
                <c:formatCode>General</c:formatCode>
                <c:ptCount val="6"/>
              </c:numCache>
            </c:numRef>
          </c:val>
        </c:ser>
        <c:ser>
          <c:idx val="3"/>
          <c:order val="3"/>
          <c:tx>
            <c:strRef>
              <c:f>'EoY reports -n- graphs'!$F$38</c:f>
              <c:strCache>
                <c:ptCount val="1"/>
                <c:pt idx="0">
                  <c:v>2012</c:v>
                </c:pt>
              </c:strCache>
            </c:strRef>
          </c:tx>
          <c:spPr>
            <a:solidFill>
              <a:schemeClr val="accent2"/>
            </a:solidFill>
          </c:spPr>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graphs'!$F$39:$F$44</c:f>
              <c:numCache>
                <c:formatCode>General</c:formatCode>
                <c:ptCount val="6"/>
              </c:numCache>
            </c:numRef>
          </c:val>
        </c:ser>
        <c:ser>
          <c:idx val="5"/>
          <c:order val="4"/>
          <c:tx>
            <c:strRef>
              <c:f>'EoY reports -n- graphs'!$G$38</c:f>
              <c:strCache>
                <c:ptCount val="1"/>
                <c:pt idx="0">
                  <c:v>2013</c:v>
                </c:pt>
              </c:strCache>
            </c:strRef>
          </c:tx>
          <c:spPr>
            <a:solidFill>
              <a:srgbClr val="7030A0"/>
            </a:solidFill>
          </c:spPr>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graphs'!$G$39:$G$44</c:f>
              <c:numCache>
                <c:formatCode>General</c:formatCode>
                <c:ptCount val="6"/>
              </c:numCache>
            </c:numRef>
          </c:val>
        </c:ser>
        <c:ser>
          <c:idx val="4"/>
          <c:order val="5"/>
          <c:tx>
            <c:strRef>
              <c:f>'EoY reports -n- graphs'!$H$38</c:f>
              <c:strCache>
                <c:ptCount val="1"/>
                <c:pt idx="0">
                  <c:v>2014</c:v>
                </c:pt>
              </c:strCache>
            </c:strRef>
          </c:tx>
          <c:spPr>
            <a:solidFill>
              <a:srgbClr val="92D050"/>
            </a:solidFill>
          </c:spPr>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graphs'!$H$39:$H$44</c:f>
              <c:numCache>
                <c:formatCode>General</c:formatCode>
                <c:ptCount val="6"/>
                <c:pt idx="0" formatCode="0">
                  <c:v>0</c:v>
                </c:pt>
                <c:pt idx="1">
                  <c:v>0</c:v>
                </c:pt>
                <c:pt idx="2">
                  <c:v>0</c:v>
                </c:pt>
                <c:pt idx="3">
                  <c:v>0</c:v>
                </c:pt>
                <c:pt idx="4">
                  <c:v>0</c:v>
                </c:pt>
                <c:pt idx="5">
                  <c:v>0</c:v>
                </c:pt>
              </c:numCache>
            </c:numRef>
          </c:val>
        </c:ser>
        <c:dLbls/>
        <c:axId val="59696256"/>
        <c:axId val="59697792"/>
      </c:barChart>
      <c:catAx>
        <c:axId val="59696256"/>
        <c:scaling>
          <c:orientation val="minMax"/>
        </c:scaling>
        <c:axPos val="b"/>
        <c:majorTickMark val="none"/>
        <c:tickLblPos val="nextTo"/>
        <c:txPr>
          <a:bodyPr/>
          <a:lstStyle/>
          <a:p>
            <a:pPr>
              <a:defRPr b="1" i="0" baseline="0"/>
            </a:pPr>
            <a:endParaRPr lang="en-US"/>
          </a:p>
        </c:txPr>
        <c:crossAx val="59697792"/>
        <c:crosses val="autoZero"/>
        <c:auto val="1"/>
        <c:lblAlgn val="ctr"/>
        <c:lblOffset val="100"/>
      </c:catAx>
      <c:valAx>
        <c:axId val="59697792"/>
        <c:scaling>
          <c:orientation val="minMax"/>
        </c:scaling>
        <c:axPos val="l"/>
        <c:majorGridlines/>
        <c:numFmt formatCode="General" sourceLinked="1"/>
        <c:majorTickMark val="none"/>
        <c:tickLblPos val="nextTo"/>
        <c:crossAx val="59696256"/>
        <c:crosses val="autoZero"/>
        <c:crossBetween val="between"/>
      </c:valAx>
      <c:spPr>
        <a:solidFill>
          <a:srgbClr val="FFFFFF"/>
        </a:solidFill>
      </c:spPr>
    </c:plotArea>
    <c:legend>
      <c:legendPos val="r"/>
      <c:layout>
        <c:manualLayout>
          <c:xMode val="edge"/>
          <c:yMode val="edge"/>
          <c:x val="0.44188813786196246"/>
          <c:y val="0.11911404538726612"/>
          <c:w val="0.52814152754878874"/>
          <c:h val="5.3055741330369166E-2"/>
        </c:manualLayout>
      </c:layout>
      <c:spPr>
        <a:solidFill>
          <a:srgbClr val="FFFFFF"/>
        </a:solidFill>
      </c:spPr>
      <c:txPr>
        <a:bodyPr/>
        <a:lstStyle/>
        <a:p>
          <a:pPr>
            <a:defRPr b="1" i="0" baseline="0"/>
          </a:pPr>
          <a:endParaRPr lang="en-US"/>
        </a:p>
      </c:txPr>
    </c:legend>
    <c:plotVisOnly val="1"/>
    <c:dispBlanksAs val="gap"/>
  </c:chart>
  <c:spPr>
    <a:gradFill>
      <a:gsLst>
        <a:gs pos="0">
          <a:srgbClr val="FFC000"/>
        </a:gs>
        <a:gs pos="50000">
          <a:schemeClr val="accent1">
            <a:tint val="44500"/>
            <a:satMod val="160000"/>
          </a:schemeClr>
        </a:gs>
        <a:gs pos="100000">
          <a:schemeClr val="accent1">
            <a:tint val="23500"/>
            <a:satMod val="160000"/>
          </a:schemeClr>
        </a:gs>
      </a:gsLst>
      <a:lin ang="5400000" scaled="0"/>
    </a:gradFill>
  </c:spPr>
  <c:txPr>
    <a:bodyPr/>
    <a:lstStyle/>
    <a:p>
      <a:pPr>
        <a:defRPr sz="1200" baseline="0"/>
      </a:pPr>
      <a:endParaRPr lang="en-US"/>
    </a:p>
  </c:tx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plotArea>
      <c:layout>
        <c:manualLayout>
          <c:layoutTarget val="inner"/>
          <c:xMode val="edge"/>
          <c:yMode val="edge"/>
          <c:x val="4.3253116500252244E-2"/>
          <c:y val="4.5248143127980811E-2"/>
          <c:w val="0.94506399110470629"/>
          <c:h val="0.76881934207818836"/>
        </c:manualLayout>
      </c:layout>
      <c:barChart>
        <c:barDir val="col"/>
        <c:grouping val="clustered"/>
        <c:ser>
          <c:idx val="0"/>
          <c:order val="0"/>
          <c:tx>
            <c:strRef>
              <c:f>'EoY reports -n- graphs'!$C$50</c:f>
              <c:strCache>
                <c:ptCount val="1"/>
                <c:pt idx="0">
                  <c:v>2009</c:v>
                </c:pt>
              </c:strCache>
            </c:strRef>
          </c:tx>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graphs'!$C$51:$C$53</c:f>
              <c:numCache>
                <c:formatCode>General</c:formatCode>
                <c:ptCount val="3"/>
              </c:numCache>
            </c:numRef>
          </c:val>
        </c:ser>
        <c:ser>
          <c:idx val="1"/>
          <c:order val="1"/>
          <c:tx>
            <c:strRef>
              <c:f>'EoY reports -n- graphs'!$D$50</c:f>
              <c:strCache>
                <c:ptCount val="1"/>
                <c:pt idx="0">
                  <c:v>2010</c:v>
                </c:pt>
              </c:strCache>
            </c:strRef>
          </c:tx>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graphs'!$D$51:$D$53</c:f>
              <c:numCache>
                <c:formatCode>General</c:formatCode>
                <c:ptCount val="3"/>
              </c:numCache>
            </c:numRef>
          </c:val>
        </c:ser>
        <c:ser>
          <c:idx val="2"/>
          <c:order val="2"/>
          <c:tx>
            <c:strRef>
              <c:f>'EoY reports -n- graphs'!$E$50</c:f>
              <c:strCache>
                <c:ptCount val="1"/>
                <c:pt idx="0">
                  <c:v>2011</c:v>
                </c:pt>
              </c:strCache>
            </c:strRef>
          </c:tx>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graphs'!$E$51:$E$53</c:f>
              <c:numCache>
                <c:formatCode>General</c:formatCode>
                <c:ptCount val="3"/>
              </c:numCache>
            </c:numRef>
          </c:val>
        </c:ser>
        <c:ser>
          <c:idx val="3"/>
          <c:order val="3"/>
          <c:tx>
            <c:strRef>
              <c:f>'EoY reports -n- graphs'!$F$50</c:f>
              <c:strCache>
                <c:ptCount val="1"/>
                <c:pt idx="0">
                  <c:v>2012</c:v>
                </c:pt>
              </c:strCache>
            </c:strRef>
          </c:tx>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graphs'!$F$51:$F$53</c:f>
              <c:numCache>
                <c:formatCode>General</c:formatCode>
                <c:ptCount val="3"/>
              </c:numCache>
            </c:numRef>
          </c:val>
        </c:ser>
        <c:ser>
          <c:idx val="5"/>
          <c:order val="4"/>
          <c:tx>
            <c:strRef>
              <c:f>'EoY reports -n- graphs'!$G$38</c:f>
              <c:strCache>
                <c:ptCount val="1"/>
                <c:pt idx="0">
                  <c:v>2013</c:v>
                </c:pt>
              </c:strCache>
            </c:strRef>
          </c:tx>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graphs'!$G$39:$G$44</c:f>
              <c:numCache>
                <c:formatCode>General</c:formatCode>
                <c:ptCount val="6"/>
              </c:numCache>
            </c:numRef>
          </c:val>
        </c:ser>
        <c:ser>
          <c:idx val="4"/>
          <c:order val="5"/>
          <c:tx>
            <c:strRef>
              <c:f>'EoY reports -n- graphs'!$H$50</c:f>
              <c:strCache>
                <c:ptCount val="1"/>
                <c:pt idx="0">
                  <c:v>2014</c:v>
                </c:pt>
              </c:strCache>
            </c:strRef>
          </c:tx>
          <c:cat>
            <c:strRef>
              <c:f>'EoY reports -n- graphs'!$I$39:$I$44</c:f>
              <c:strCache>
                <c:ptCount val="6"/>
                <c:pt idx="0">
                  <c:v>Submitted to NRC</c:v>
                </c:pt>
                <c:pt idx="1">
                  <c:v>From on-site source</c:v>
                </c:pt>
                <c:pt idx="2">
                  <c:v>Discrimination Allegation</c:v>
                </c:pt>
                <c:pt idx="3">
                  <c:v>Allegations open</c:v>
                </c:pt>
                <c:pt idx="4">
                  <c:v>Allegations Substantiated</c:v>
                </c:pt>
                <c:pt idx="5">
                  <c:v>Substantiated W/regulatory response</c:v>
                </c:pt>
              </c:strCache>
            </c:strRef>
          </c:cat>
          <c:val>
            <c:numRef>
              <c:f>'EoY reports -n- graphs'!$H$51:$H$53</c:f>
              <c:numCache>
                <c:formatCode>General</c:formatCode>
                <c:ptCount val="3"/>
                <c:pt idx="0" formatCode="0">
                  <c:v>0</c:v>
                </c:pt>
                <c:pt idx="1">
                  <c:v>0</c:v>
                </c:pt>
                <c:pt idx="2">
                  <c:v>0</c:v>
                </c:pt>
              </c:numCache>
            </c:numRef>
          </c:val>
        </c:ser>
        <c:dLbls/>
        <c:axId val="60039936"/>
        <c:axId val="60041472"/>
      </c:barChart>
      <c:catAx>
        <c:axId val="60039936"/>
        <c:scaling>
          <c:orientation val="minMax"/>
        </c:scaling>
        <c:axPos val="b"/>
        <c:tickLblPos val="nextTo"/>
        <c:txPr>
          <a:bodyPr/>
          <a:lstStyle/>
          <a:p>
            <a:pPr>
              <a:defRPr sz="1200" b="1" i="0" baseline="0"/>
            </a:pPr>
            <a:endParaRPr lang="en-US"/>
          </a:p>
        </c:txPr>
        <c:crossAx val="60041472"/>
        <c:crosses val="autoZero"/>
        <c:auto val="1"/>
        <c:lblAlgn val="ctr"/>
        <c:lblOffset val="100"/>
      </c:catAx>
      <c:valAx>
        <c:axId val="60041472"/>
        <c:scaling>
          <c:orientation val="minMax"/>
          <c:max val="18"/>
        </c:scaling>
        <c:axPos val="l"/>
        <c:majorGridlines/>
        <c:numFmt formatCode="General" sourceLinked="1"/>
        <c:tickLblPos val="nextTo"/>
        <c:crossAx val="60039936"/>
        <c:crosses val="autoZero"/>
        <c:crossBetween val="between"/>
      </c:valAx>
      <c:spPr>
        <a:solidFill>
          <a:srgbClr val="FFFFFF"/>
        </a:solidFill>
      </c:spPr>
    </c:plotArea>
    <c:legend>
      <c:legendPos val="r"/>
      <c:layout>
        <c:manualLayout>
          <c:xMode val="edge"/>
          <c:yMode val="edge"/>
          <c:x val="0.46047653847857201"/>
          <c:y val="0.14665926578466315"/>
          <c:w val="0.50864159501312656"/>
          <c:h val="4.8092552032569721E-2"/>
        </c:manualLayout>
      </c:layout>
      <c:spPr>
        <a:solidFill>
          <a:srgbClr val="FFFFFF"/>
        </a:solidFill>
      </c:spPr>
      <c:txPr>
        <a:bodyPr/>
        <a:lstStyle/>
        <a:p>
          <a:pPr>
            <a:defRPr sz="1400" b="1" i="0" baseline="0"/>
          </a:pPr>
          <a:endParaRPr lang="en-US"/>
        </a:p>
      </c:txPr>
    </c:legend>
    <c:plotVisOnly val="1"/>
    <c:dispBlanksAs val="gap"/>
  </c:chart>
  <c:spPr>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i="0" u="none" strike="noStrike" baseline="0">
                <a:solidFill>
                  <a:srgbClr val="000000"/>
                </a:solidFill>
                <a:latin typeface="Arial"/>
                <a:ea typeface="Arial"/>
                <a:cs typeface="Arial"/>
              </a:defRPr>
            </a:pPr>
            <a:r>
              <a:rPr lang="en-US"/>
              <a:t>Thru May 2013</a:t>
            </a:r>
          </a:p>
        </c:rich>
      </c:tx>
      <c:layout/>
      <c:spPr>
        <a:noFill/>
        <a:ln w="25400">
          <a:noFill/>
        </a:ln>
      </c:spPr>
    </c:title>
    <c:plotArea>
      <c:layout/>
      <c:barChart>
        <c:barDir val="col"/>
        <c:grouping val="clustered"/>
        <c:ser>
          <c:idx val="1"/>
          <c:order val="0"/>
          <c:tx>
            <c:strRef>
              <c:f>'NRC allegations INT'!$B$1</c:f>
              <c:strCache>
                <c:ptCount val="1"/>
                <c:pt idx="0">
                  <c:v>Total</c:v>
                </c:pt>
              </c:strCache>
            </c:strRef>
          </c:tx>
          <c:spPr>
            <a:solidFill>
              <a:srgbClr val="0000FF"/>
            </a:solidFill>
            <a:ln w="12700">
              <a:solidFill>
                <a:srgbClr val="000000"/>
              </a:solidFill>
              <a:prstDash val="solid"/>
            </a:ln>
          </c:spPr>
          <c:cat>
            <c:strRef>
              <c:f>'NRC allegations INT'!$A$2:$A$65</c:f>
              <c:strCache>
                <c:ptCount val="64"/>
                <c:pt idx="0">
                  <c:v>ARKANSAS 1 &amp; 2</c:v>
                </c:pt>
                <c:pt idx="1">
                  <c:v>BEAVER VALLEY 1 &amp; 2</c:v>
                </c:pt>
                <c:pt idx="2">
                  <c:v>BRAIDWOOD 1 &amp; 2</c:v>
                </c:pt>
                <c:pt idx="3">
                  <c:v>BROWNS FERRY 1, 2 &amp; 3</c:v>
                </c:pt>
                <c:pt idx="4">
                  <c:v>BRUNSWICK 1 &amp; 2</c:v>
                </c:pt>
                <c:pt idx="5">
                  <c:v>BYRON 1 &amp; 2</c:v>
                </c:pt>
                <c:pt idx="6">
                  <c:v>CALLAWAY</c:v>
                </c:pt>
                <c:pt idx="7">
                  <c:v>CALVERT CLIFFS 1 &amp; 2</c:v>
                </c:pt>
                <c:pt idx="8">
                  <c:v>CATAWBA 1 &amp; 2</c:v>
                </c:pt>
                <c:pt idx="9">
                  <c:v>CLINTON</c:v>
                </c:pt>
                <c:pt idx="10">
                  <c:v>COLUMBIA PLANT</c:v>
                </c:pt>
                <c:pt idx="11">
                  <c:v>COMANCHE PEAK 1 &amp; 2</c:v>
                </c:pt>
                <c:pt idx="12">
                  <c:v>COOK 1 &amp; 2</c:v>
                </c:pt>
                <c:pt idx="13">
                  <c:v>COOPER</c:v>
                </c:pt>
                <c:pt idx="14">
                  <c:v>CRYSTAL RIVER</c:v>
                </c:pt>
                <c:pt idx="15">
                  <c:v>DAVIS-BESSE</c:v>
                </c:pt>
                <c:pt idx="16">
                  <c:v>DIABLO CANYON 1 &amp; 2</c:v>
                </c:pt>
                <c:pt idx="17">
                  <c:v>DRESDEN 2 &amp; 3</c:v>
                </c:pt>
                <c:pt idx="18">
                  <c:v>DUANE ARNOLD</c:v>
                </c:pt>
                <c:pt idx="19">
                  <c:v>FARLEY 1 &amp; 2</c:v>
                </c:pt>
                <c:pt idx="20">
                  <c:v>FERMI</c:v>
                </c:pt>
                <c:pt idx="21">
                  <c:v>FITZPATRICK</c:v>
                </c:pt>
                <c:pt idx="22">
                  <c:v>FORT CALHOUN</c:v>
                </c:pt>
                <c:pt idx="23">
                  <c:v>GINNA</c:v>
                </c:pt>
                <c:pt idx="24">
                  <c:v>GRAND GULF</c:v>
                </c:pt>
                <c:pt idx="25">
                  <c:v>HARRIS</c:v>
                </c:pt>
                <c:pt idx="26">
                  <c:v>HATCH 1 &amp; 2</c:v>
                </c:pt>
                <c:pt idx="27">
                  <c:v>INDIAN POINT 2 &amp; 3</c:v>
                </c:pt>
                <c:pt idx="28">
                  <c:v>KEWAUNEE</c:v>
                </c:pt>
                <c:pt idx="29">
                  <c:v>LASALLE 1 &amp; 2</c:v>
                </c:pt>
                <c:pt idx="30">
                  <c:v>LIMERICK 1 &amp; 2</c:v>
                </c:pt>
                <c:pt idx="31">
                  <c:v>MCGUIRE 1 &amp; 2</c:v>
                </c:pt>
                <c:pt idx="32">
                  <c:v>MILLSTONE 2 &amp; 3</c:v>
                </c:pt>
                <c:pt idx="33">
                  <c:v>MONTICELLO</c:v>
                </c:pt>
                <c:pt idx="34">
                  <c:v>NINE MILE POINT 1 &amp; 2</c:v>
                </c:pt>
                <c:pt idx="35">
                  <c:v>NORTH ANNA 1 &amp; 2</c:v>
                </c:pt>
                <c:pt idx="36">
                  <c:v>OCONEE 1, 2, &amp; 3</c:v>
                </c:pt>
                <c:pt idx="37">
                  <c:v>OYSTER CREEK</c:v>
                </c:pt>
                <c:pt idx="38">
                  <c:v>PALISADES</c:v>
                </c:pt>
                <c:pt idx="39">
                  <c:v>PALO VERDE 1, 2, &amp; 3</c:v>
                </c:pt>
                <c:pt idx="40">
                  <c:v>PEACH BOTTOM 2 &amp; 3</c:v>
                </c:pt>
                <c:pt idx="41">
                  <c:v>PERRY</c:v>
                </c:pt>
                <c:pt idx="42">
                  <c:v>PILGRIM</c:v>
                </c:pt>
                <c:pt idx="43">
                  <c:v>POINT BEACH 1 &amp; 2</c:v>
                </c:pt>
                <c:pt idx="44">
                  <c:v>PRAIRIE ISLAND 1 &amp; 2</c:v>
                </c:pt>
                <c:pt idx="45">
                  <c:v>QUAD CITIES 1 &amp; 2</c:v>
                </c:pt>
                <c:pt idx="46">
                  <c:v>RIVER BEND</c:v>
                </c:pt>
                <c:pt idx="47">
                  <c:v>ROBINSON</c:v>
                </c:pt>
                <c:pt idx="48">
                  <c:v>SALEM/HOPE CREEK</c:v>
                </c:pt>
                <c:pt idx="49">
                  <c:v>SAN ONOFRE 2 &amp; 3</c:v>
                </c:pt>
                <c:pt idx="50">
                  <c:v>SEABROOK</c:v>
                </c:pt>
                <c:pt idx="51">
                  <c:v>SEQUOYAH 1 &amp; 2</c:v>
                </c:pt>
                <c:pt idx="52">
                  <c:v>SOUTH TEXAS 1 &amp; 2</c:v>
                </c:pt>
                <c:pt idx="53">
                  <c:v>ST LUCIE 1 &amp; 2</c:v>
                </c:pt>
                <c:pt idx="54">
                  <c:v>SUMMER</c:v>
                </c:pt>
                <c:pt idx="55">
                  <c:v>SURRY 1 &amp; 2</c:v>
                </c:pt>
                <c:pt idx="56">
                  <c:v>SUSQUEHANNA 1 &amp; 2</c:v>
                </c:pt>
                <c:pt idx="57">
                  <c:v>THREE MILE ISLAND</c:v>
                </c:pt>
                <c:pt idx="58">
                  <c:v>TURKEY POINT 3 &amp; 4</c:v>
                </c:pt>
                <c:pt idx="59">
                  <c:v>VERMONT YANKEE</c:v>
                </c:pt>
                <c:pt idx="60">
                  <c:v>VOGTLE 1 &amp; 2</c:v>
                </c:pt>
                <c:pt idx="61">
                  <c:v>WATERFORD</c:v>
                </c:pt>
                <c:pt idx="62">
                  <c:v>WATTS BAR 1</c:v>
                </c:pt>
                <c:pt idx="63">
                  <c:v>WOLF CREEK</c:v>
                </c:pt>
              </c:strCache>
            </c:strRef>
          </c:cat>
          <c:val>
            <c:numRef>
              <c:f>'NRC allegations INT'!$B$2:$B$65</c:f>
              <c:numCache>
                <c:formatCode>General</c:formatCode>
                <c:ptCount val="64"/>
              </c:numCache>
            </c:numRef>
          </c:val>
        </c:ser>
        <c:dLbls/>
        <c:axId val="60095104"/>
        <c:axId val="60117376"/>
      </c:barChart>
      <c:catAx>
        <c:axId val="60095104"/>
        <c:scaling>
          <c:orientation val="minMax"/>
        </c:scaling>
        <c:axPos val="b"/>
        <c:numFmt formatCode="General" sourceLinked="1"/>
        <c:maj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60117376"/>
        <c:crosses val="autoZero"/>
        <c:auto val="1"/>
        <c:lblAlgn val="ctr"/>
        <c:lblOffset val="100"/>
      </c:catAx>
      <c:valAx>
        <c:axId val="60117376"/>
        <c:scaling>
          <c:orientation val="minMax"/>
        </c:scaling>
        <c:axPos val="l"/>
        <c:majorGridlines>
          <c:spPr>
            <a:ln w="3175">
              <a:solidFill>
                <a:srgbClr val="000000"/>
              </a:solidFill>
              <a:prstDash val="solid"/>
            </a:ln>
          </c:spPr>
        </c:majorGridlines>
        <c:numFmt formatCode="General" sourceLinked="1"/>
        <c:maj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60095104"/>
        <c:crosses val="autoZero"/>
        <c:crossBetween val="between"/>
        <c:majorUnit val="1"/>
      </c:valAx>
      <c:spPr>
        <a:solidFill>
          <a:srgbClr val="FFFFFF"/>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paperSize="17"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emf"/><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47</xdr:col>
      <xdr:colOff>285750</xdr:colOff>
      <xdr:row>1</xdr:row>
      <xdr:rowOff>75019</xdr:rowOff>
    </xdr:from>
    <xdr:to>
      <xdr:col>68</xdr:col>
      <xdr:colOff>318558</xdr:colOff>
      <xdr:row>41</xdr:row>
      <xdr:rowOff>94191</xdr:rowOff>
    </xdr:to>
    <xdr:pic>
      <xdr:nvPicPr>
        <xdr:cNvPr id="20" name="Picture 1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0327600" y="265519"/>
          <a:ext cx="12834408" cy="6924797"/>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14</xdr:col>
      <xdr:colOff>180974</xdr:colOff>
      <xdr:row>1</xdr:row>
      <xdr:rowOff>28575</xdr:rowOff>
    </xdr:from>
    <xdr:to>
      <xdr:col>36</xdr:col>
      <xdr:colOff>154781</xdr:colOff>
      <xdr:row>29</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161925</xdr:colOff>
      <xdr:row>29</xdr:row>
      <xdr:rowOff>38100</xdr:rowOff>
    </xdr:from>
    <xdr:to>
      <xdr:col>26</xdr:col>
      <xdr:colOff>158751</xdr:colOff>
      <xdr:row>56</xdr:row>
      <xdr:rowOff>66675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406400</xdr:colOff>
      <xdr:row>29</xdr:row>
      <xdr:rowOff>58208</xdr:rowOff>
    </xdr:from>
    <xdr:to>
      <xdr:col>36</xdr:col>
      <xdr:colOff>84667</xdr:colOff>
      <xdr:row>56</xdr:row>
      <xdr:rowOff>42333</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36</xdr:col>
      <xdr:colOff>232833</xdr:colOff>
      <xdr:row>1</xdr:row>
      <xdr:rowOff>46567</xdr:rowOff>
    </xdr:from>
    <xdr:to>
      <xdr:col>47</xdr:col>
      <xdr:colOff>190499</xdr:colOff>
      <xdr:row>28</xdr:row>
      <xdr:rowOff>148167</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36</xdr:col>
      <xdr:colOff>211665</xdr:colOff>
      <xdr:row>29</xdr:row>
      <xdr:rowOff>120649</xdr:rowOff>
    </xdr:from>
    <xdr:to>
      <xdr:col>47</xdr:col>
      <xdr:colOff>201083</xdr:colOff>
      <xdr:row>56</xdr:row>
      <xdr:rowOff>74081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116416</xdr:colOff>
      <xdr:row>56</xdr:row>
      <xdr:rowOff>125940</xdr:rowOff>
    </xdr:from>
    <xdr:to>
      <xdr:col>26</xdr:col>
      <xdr:colOff>359833</xdr:colOff>
      <xdr:row>82</xdr:row>
      <xdr:rowOff>95249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47</xdr:col>
      <xdr:colOff>596900</xdr:colOff>
      <xdr:row>27</xdr:row>
      <xdr:rowOff>112184</xdr:rowOff>
    </xdr:from>
    <xdr:to>
      <xdr:col>51</xdr:col>
      <xdr:colOff>247650</xdr:colOff>
      <xdr:row>30</xdr:row>
      <xdr:rowOff>88901</xdr:rowOff>
    </xdr:to>
    <xdr:sp macro="" textlink="">
      <xdr:nvSpPr>
        <xdr:cNvPr id="24" name="Left-Right Arrow 23"/>
        <xdr:cNvSpPr/>
      </xdr:nvSpPr>
      <xdr:spPr>
        <a:xfrm>
          <a:off x="30638750" y="4884209"/>
          <a:ext cx="2089150" cy="462492"/>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51</xdr:col>
      <xdr:colOff>247651</xdr:colOff>
      <xdr:row>27</xdr:row>
      <xdr:rowOff>74083</xdr:rowOff>
    </xdr:from>
    <xdr:to>
      <xdr:col>55</xdr:col>
      <xdr:colOff>57151</xdr:colOff>
      <xdr:row>30</xdr:row>
      <xdr:rowOff>107950</xdr:rowOff>
    </xdr:to>
    <xdr:sp macro="" textlink="">
      <xdr:nvSpPr>
        <xdr:cNvPr id="27" name="Left-Right Arrow 26"/>
        <xdr:cNvSpPr/>
      </xdr:nvSpPr>
      <xdr:spPr>
        <a:xfrm>
          <a:off x="32727901" y="4846108"/>
          <a:ext cx="2247900" cy="519642"/>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55</xdr:col>
      <xdr:colOff>95251</xdr:colOff>
      <xdr:row>27</xdr:row>
      <xdr:rowOff>89958</xdr:rowOff>
    </xdr:from>
    <xdr:to>
      <xdr:col>62</xdr:col>
      <xdr:colOff>95251</xdr:colOff>
      <xdr:row>30</xdr:row>
      <xdr:rowOff>123825</xdr:rowOff>
    </xdr:to>
    <xdr:sp macro="" textlink="">
      <xdr:nvSpPr>
        <xdr:cNvPr id="28" name="Left-Right Arrow 27"/>
        <xdr:cNvSpPr/>
      </xdr:nvSpPr>
      <xdr:spPr>
        <a:xfrm>
          <a:off x="35013901" y="4861983"/>
          <a:ext cx="4267200" cy="519642"/>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62</xdr:col>
      <xdr:colOff>133350</xdr:colOff>
      <xdr:row>27</xdr:row>
      <xdr:rowOff>102658</xdr:rowOff>
    </xdr:from>
    <xdr:to>
      <xdr:col>68</xdr:col>
      <xdr:colOff>161924</xdr:colOff>
      <xdr:row>30</xdr:row>
      <xdr:rowOff>117475</xdr:rowOff>
    </xdr:to>
    <xdr:sp macro="" textlink="">
      <xdr:nvSpPr>
        <xdr:cNvPr id="29" name="Left-Right Arrow 28"/>
        <xdr:cNvSpPr/>
      </xdr:nvSpPr>
      <xdr:spPr>
        <a:xfrm>
          <a:off x="39319200" y="4874683"/>
          <a:ext cx="3686174" cy="500592"/>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7</xdr:row>
      <xdr:rowOff>76199</xdr:rowOff>
    </xdr:from>
    <xdr:to>
      <xdr:col>25</xdr:col>
      <xdr:colOff>277282</xdr:colOff>
      <xdr:row>45</xdr:row>
      <xdr:rowOff>61382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hare.dayzim.com/Documents%20and%20Settings/RJB2/Application%20Data/ECRs/2013/13-0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http://www.nrc.gov/about-nrc/regulatory/allegations/stats/1-rx-rcvd.pdf"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pageSetUpPr fitToPage="1"/>
  </sheetPr>
  <dimension ref="A1:BD251"/>
  <sheetViews>
    <sheetView tabSelected="1" zoomScale="80" zoomScaleNormal="80" workbookViewId="0">
      <pane xSplit="2" ySplit="4" topLeftCell="C5" activePane="bottomRight" state="frozen"/>
      <selection pane="topRight" activeCell="C1" sqref="C1"/>
      <selection pane="bottomLeft" activeCell="A5" sqref="A5"/>
      <selection pane="bottomRight" activeCell="R30" sqref="R30"/>
    </sheetView>
  </sheetViews>
  <sheetFormatPr defaultColWidth="9.140625" defaultRowHeight="15"/>
  <cols>
    <col min="1" max="1" width="10" style="56" customWidth="1"/>
    <col min="2" max="2" width="54.7109375" style="18" customWidth="1"/>
    <col min="3" max="3" width="13.28515625" style="24" bestFit="1" customWidth="1"/>
    <col min="4" max="4" width="26.42578125" style="24" bestFit="1" customWidth="1"/>
    <col min="5" max="5" width="10.7109375" style="24" customWidth="1"/>
    <col min="6" max="6" width="11.140625" style="81" customWidth="1"/>
    <col min="7" max="7" width="9.5703125" style="45" customWidth="1"/>
    <col min="8" max="8" width="4.140625" style="81" customWidth="1"/>
    <col min="9" max="9" width="44.140625" style="18" bestFit="1" customWidth="1"/>
    <col min="10" max="10" width="3.85546875" style="56" customWidth="1"/>
    <col min="11" max="16" width="3.7109375" style="56" customWidth="1"/>
    <col min="17" max="17" width="27.5703125" style="56" customWidth="1"/>
    <col min="18" max="18" width="18.28515625" style="56" customWidth="1"/>
    <col min="19" max="19" width="33.140625" style="56" customWidth="1"/>
    <col min="20" max="20" width="28.42578125" style="56" customWidth="1"/>
    <col min="21" max="21" width="24.28515625" style="56" customWidth="1"/>
    <col min="22" max="22" width="12" style="56" customWidth="1"/>
    <col min="23" max="23" width="3.7109375" style="56" bestFit="1" customWidth="1"/>
    <col min="24" max="26" width="6.42578125" style="24" bestFit="1" customWidth="1"/>
    <col min="27" max="28" width="3.7109375" style="24" bestFit="1" customWidth="1"/>
    <col min="29" max="29" width="4" style="24" customWidth="1"/>
    <col min="30" max="33" width="3.7109375" style="24" bestFit="1" customWidth="1"/>
    <col min="34" max="16384" width="9.140625" style="24"/>
  </cols>
  <sheetData>
    <row r="1" spans="1:56" ht="25.5">
      <c r="A1" s="332" t="s">
        <v>182</v>
      </c>
      <c r="B1" s="333"/>
      <c r="C1" s="334" t="s">
        <v>67</v>
      </c>
      <c r="D1" s="334"/>
      <c r="E1" s="334"/>
      <c r="F1" s="334"/>
      <c r="G1" s="334"/>
      <c r="H1" s="334"/>
      <c r="I1" s="335"/>
      <c r="J1" s="329" t="s">
        <v>68</v>
      </c>
      <c r="K1" s="330"/>
      <c r="L1" s="330"/>
      <c r="M1" s="330"/>
      <c r="N1" s="330"/>
      <c r="O1" s="330"/>
      <c r="P1" s="331"/>
      <c r="Q1" s="157"/>
      <c r="R1" s="157"/>
      <c r="S1" s="157"/>
      <c r="T1" s="157"/>
      <c r="U1" s="157"/>
      <c r="V1" s="157"/>
      <c r="W1" s="157"/>
    </row>
    <row r="2" spans="1:56" s="18" customFormat="1" ht="213.75" customHeight="1">
      <c r="A2" s="180" t="s">
        <v>0</v>
      </c>
      <c r="B2" s="286" t="s">
        <v>179</v>
      </c>
      <c r="C2" s="181" t="s">
        <v>2</v>
      </c>
      <c r="D2" s="181" t="s">
        <v>17</v>
      </c>
      <c r="E2" s="182" t="s">
        <v>41</v>
      </c>
      <c r="F2" s="183" t="s">
        <v>42</v>
      </c>
      <c r="G2" s="166" t="s">
        <v>119</v>
      </c>
      <c r="H2" s="167" t="s">
        <v>66</v>
      </c>
      <c r="I2" s="181" t="s">
        <v>3</v>
      </c>
      <c r="J2" s="168" t="s">
        <v>60</v>
      </c>
      <c r="K2" s="169" t="s">
        <v>62</v>
      </c>
      <c r="L2" s="169" t="s">
        <v>61</v>
      </c>
      <c r="M2" s="169" t="s">
        <v>63</v>
      </c>
      <c r="N2" s="170" t="s">
        <v>51</v>
      </c>
      <c r="O2" s="171" t="s">
        <v>53</v>
      </c>
      <c r="P2" s="172" t="s">
        <v>64</v>
      </c>
      <c r="Q2" s="173" t="s">
        <v>17</v>
      </c>
      <c r="R2" s="173" t="s">
        <v>18</v>
      </c>
      <c r="S2" s="173" t="s">
        <v>75</v>
      </c>
      <c r="T2" s="173" t="s">
        <v>35</v>
      </c>
      <c r="U2" s="173" t="s">
        <v>56</v>
      </c>
      <c r="V2" s="173" t="s">
        <v>26</v>
      </c>
      <c r="W2" s="188" t="s">
        <v>57</v>
      </c>
      <c r="X2" s="190" t="s">
        <v>155</v>
      </c>
      <c r="Y2" s="190" t="s">
        <v>58</v>
      </c>
      <c r="Z2" s="190" t="s">
        <v>59</v>
      </c>
      <c r="AA2" s="189" t="s">
        <v>19</v>
      </c>
      <c r="AB2" s="189" t="s">
        <v>20</v>
      </c>
      <c r="AC2" s="189" t="s">
        <v>21</v>
      </c>
      <c r="AD2" s="189" t="s">
        <v>22</v>
      </c>
      <c r="AE2" s="189" t="s">
        <v>23</v>
      </c>
      <c r="AF2" s="189" t="s">
        <v>24</v>
      </c>
      <c r="AG2" s="189" t="s">
        <v>25</v>
      </c>
      <c r="AH2" s="17"/>
      <c r="AI2" s="17"/>
      <c r="AJ2" s="17"/>
      <c r="AK2" s="17"/>
      <c r="AL2" s="17"/>
      <c r="AM2" s="17"/>
      <c r="AN2" s="17"/>
      <c r="AO2" s="17"/>
      <c r="AP2" s="17"/>
      <c r="AQ2" s="17"/>
      <c r="AR2" s="17"/>
      <c r="AS2" s="17"/>
      <c r="AT2" s="17"/>
      <c r="AU2" s="17"/>
      <c r="AV2" s="17"/>
      <c r="AW2" s="17"/>
      <c r="AX2" s="17"/>
      <c r="AY2" s="17"/>
      <c r="AZ2" s="17"/>
    </row>
    <row r="3" spans="1:56" ht="14.25">
      <c r="A3" s="159"/>
      <c r="B3" s="160"/>
      <c r="C3" s="161"/>
      <c r="D3" s="161"/>
      <c r="E3" s="161"/>
      <c r="F3" s="162"/>
      <c r="G3" s="164"/>
      <c r="H3" s="162"/>
      <c r="I3" s="160"/>
      <c r="J3" s="163"/>
      <c r="K3" s="163"/>
      <c r="L3" s="163"/>
      <c r="M3" s="163"/>
      <c r="N3" s="163"/>
      <c r="O3" s="163"/>
      <c r="P3" s="163"/>
      <c r="Q3" s="165"/>
      <c r="R3" s="165"/>
      <c r="S3" s="165"/>
      <c r="T3" s="165"/>
      <c r="U3" s="165"/>
      <c r="V3" s="165"/>
      <c r="W3" s="165"/>
      <c r="X3" s="161"/>
      <c r="Y3" s="161"/>
      <c r="Z3" s="161"/>
      <c r="AA3" s="161"/>
      <c r="AB3" s="161"/>
      <c r="AC3" s="161"/>
      <c r="AD3" s="161"/>
      <c r="AE3" s="161"/>
      <c r="AF3" s="161"/>
      <c r="AG3" s="161"/>
      <c r="AH3" s="25"/>
      <c r="AI3" s="25"/>
      <c r="AJ3" s="25"/>
      <c r="AK3" s="25"/>
      <c r="AL3" s="25"/>
      <c r="AM3" s="25"/>
      <c r="AN3" s="25"/>
      <c r="AO3" s="26"/>
      <c r="AP3" s="26"/>
      <c r="AQ3" s="26"/>
      <c r="AR3" s="26"/>
      <c r="AS3" s="26"/>
      <c r="AT3" s="26"/>
      <c r="AU3" s="26"/>
      <c r="AV3" s="26"/>
      <c r="AW3" s="26"/>
      <c r="AX3" s="26"/>
      <c r="AY3" s="26"/>
      <c r="AZ3" s="26"/>
      <c r="BA3" s="26"/>
      <c r="BB3" s="26"/>
      <c r="BC3" s="26"/>
      <c r="BD3" s="26"/>
    </row>
    <row r="4" spans="1:56" ht="15.75">
      <c r="A4" s="91"/>
      <c r="B4" s="93"/>
      <c r="C4" s="89"/>
      <c r="D4" s="89"/>
      <c r="E4" s="89"/>
      <c r="F4" s="90"/>
      <c r="G4" s="319"/>
      <c r="H4" s="90"/>
      <c r="I4" s="96"/>
      <c r="J4" s="268">
        <f>COUNTIF(J5:J14,"x")</f>
        <v>0</v>
      </c>
      <c r="K4" s="268">
        <f>COUNTIF(K5:K14,"x")</f>
        <v>0</v>
      </c>
      <c r="L4" s="268">
        <f>COUNTIF(L5:L14,"x")</f>
        <v>0</v>
      </c>
      <c r="M4" s="268">
        <f>COUNTIF(M5:M14,"x")</f>
        <v>0</v>
      </c>
      <c r="N4" s="268">
        <f>COUNTIF(N5:N14,"s")</f>
        <v>0</v>
      </c>
      <c r="O4" s="268">
        <f>COUNTIF(O5:O14,"s")</f>
        <v>0</v>
      </c>
      <c r="P4" s="268">
        <f>COUNTIF(P5:P14,"x")</f>
        <v>0</v>
      </c>
      <c r="Q4" s="156"/>
      <c r="R4" s="156"/>
      <c r="S4" s="156"/>
      <c r="T4" s="156"/>
      <c r="U4" s="156"/>
      <c r="V4" s="156"/>
      <c r="W4" s="156"/>
      <c r="X4" s="33"/>
      <c r="Y4" s="33"/>
      <c r="Z4" s="33"/>
      <c r="AA4" s="33"/>
      <c r="AB4" s="33"/>
      <c r="AC4" s="33"/>
      <c r="AD4" s="33"/>
      <c r="AE4" s="33"/>
      <c r="AF4" s="33"/>
      <c r="AG4" s="33"/>
      <c r="AH4" s="25"/>
      <c r="AI4" s="25"/>
      <c r="AJ4" s="25"/>
      <c r="AK4" s="25"/>
      <c r="AL4" s="25"/>
      <c r="AM4" s="25"/>
      <c r="AN4" s="25"/>
      <c r="AO4" s="26"/>
      <c r="AP4" s="26"/>
      <c r="AQ4" s="26"/>
      <c r="AR4" s="26"/>
      <c r="AS4" s="26"/>
      <c r="AT4" s="26"/>
      <c r="AU4" s="26"/>
      <c r="AV4" s="26"/>
      <c r="AW4" s="26"/>
      <c r="AX4" s="26"/>
      <c r="AY4" s="26"/>
      <c r="AZ4" s="26"/>
      <c r="BA4" s="26"/>
      <c r="BB4" s="26"/>
      <c r="BC4" s="26"/>
      <c r="BD4" s="26"/>
    </row>
    <row r="5" spans="1:56" s="29" customFormat="1" ht="14.25" customHeight="1">
      <c r="A5" s="298" t="s">
        <v>188</v>
      </c>
      <c r="B5" s="270"/>
      <c r="C5" s="309"/>
      <c r="D5" s="309"/>
      <c r="E5" s="299"/>
      <c r="F5" s="299"/>
      <c r="G5" s="300"/>
      <c r="H5" s="302"/>
      <c r="I5" s="270"/>
      <c r="J5" s="301"/>
      <c r="K5" s="301"/>
      <c r="L5" s="301"/>
      <c r="M5" s="301"/>
      <c r="N5" s="301"/>
      <c r="O5" s="301"/>
      <c r="P5" s="301"/>
      <c r="Q5" s="184"/>
      <c r="R5" s="184"/>
      <c r="S5" s="184"/>
      <c r="T5" s="185"/>
      <c r="U5" s="184"/>
      <c r="V5" s="191"/>
      <c r="W5" s="221"/>
      <c r="X5" s="222"/>
      <c r="Y5" s="223"/>
      <c r="Z5" s="223"/>
      <c r="AA5" s="223"/>
      <c r="AB5" s="223"/>
      <c r="AC5" s="223"/>
      <c r="AD5" s="223"/>
      <c r="AE5" s="223"/>
      <c r="AF5" s="223"/>
      <c r="AG5" s="224"/>
      <c r="AH5" s="34"/>
      <c r="AI5" s="27"/>
      <c r="AJ5" s="27"/>
      <c r="AK5" s="27"/>
      <c r="AL5" s="27"/>
      <c r="AM5" s="27"/>
      <c r="AN5" s="27"/>
      <c r="AO5" s="28"/>
      <c r="AP5" s="28"/>
      <c r="AQ5" s="28"/>
      <c r="AR5" s="28"/>
      <c r="AS5" s="28"/>
      <c r="AT5" s="28"/>
      <c r="AU5" s="28"/>
      <c r="AV5" s="28"/>
      <c r="AW5" s="28"/>
      <c r="AX5" s="28"/>
      <c r="AY5" s="28"/>
      <c r="AZ5" s="28"/>
      <c r="BA5" s="28"/>
      <c r="BB5" s="28"/>
      <c r="BC5" s="28"/>
      <c r="BD5" s="28"/>
    </row>
    <row r="6" spans="1:56" s="266" customFormat="1" ht="14.25">
      <c r="A6" s="281"/>
      <c r="B6" s="282"/>
      <c r="C6" s="283"/>
      <c r="D6" s="283"/>
      <c r="E6" s="284"/>
      <c r="F6" s="284"/>
      <c r="G6" s="273"/>
      <c r="H6" s="285"/>
      <c r="I6" s="282"/>
      <c r="J6" s="275"/>
      <c r="K6" s="275"/>
      <c r="L6" s="275"/>
      <c r="M6" s="275"/>
      <c r="N6" s="275"/>
      <c r="O6" s="275"/>
      <c r="P6" s="275"/>
      <c r="Q6" s="184"/>
      <c r="R6" s="257"/>
      <c r="S6" s="184"/>
      <c r="T6" s="258"/>
      <c r="U6" s="257"/>
      <c r="V6" s="259"/>
      <c r="W6" s="260"/>
      <c r="X6" s="261"/>
      <c r="Y6" s="262"/>
      <c r="Z6" s="262"/>
      <c r="AA6" s="262"/>
      <c r="AB6" s="262"/>
      <c r="AC6" s="262"/>
      <c r="AD6" s="262"/>
      <c r="AE6" s="262"/>
      <c r="AF6" s="262"/>
      <c r="AG6" s="263"/>
      <c r="AH6" s="264"/>
      <c r="AI6" s="265"/>
      <c r="AJ6" s="265"/>
      <c r="AK6" s="265"/>
      <c r="AL6" s="265"/>
      <c r="AM6" s="265"/>
      <c r="AN6" s="265"/>
      <c r="AO6" s="265"/>
      <c r="AP6" s="265"/>
      <c r="AQ6" s="265"/>
      <c r="AR6" s="265"/>
      <c r="AS6" s="265"/>
      <c r="AT6" s="265"/>
      <c r="AU6" s="265"/>
      <c r="AV6" s="265"/>
      <c r="AW6" s="265"/>
      <c r="AX6" s="265"/>
      <c r="AY6" s="265"/>
      <c r="AZ6" s="265"/>
      <c r="BA6" s="265"/>
      <c r="BB6" s="265"/>
      <c r="BC6" s="265"/>
      <c r="BD6" s="265"/>
    </row>
    <row r="7" spans="1:56" ht="14.25" customHeight="1">
      <c r="A7" s="269"/>
      <c r="B7" s="270"/>
      <c r="C7" s="271"/>
      <c r="D7" s="271"/>
      <c r="E7" s="272"/>
      <c r="F7" s="272"/>
      <c r="G7" s="273"/>
      <c r="H7" s="274"/>
      <c r="I7" s="270"/>
      <c r="J7" s="275"/>
      <c r="K7" s="275"/>
      <c r="L7" s="275"/>
      <c r="M7" s="275"/>
      <c r="N7" s="275"/>
      <c r="O7" s="275"/>
      <c r="P7" s="275"/>
      <c r="Q7" s="184"/>
      <c r="R7" s="184"/>
      <c r="S7" s="184"/>
      <c r="T7" s="186"/>
      <c r="U7" s="184"/>
      <c r="V7" s="191"/>
      <c r="W7" s="221"/>
      <c r="X7" s="222"/>
      <c r="Y7" s="116"/>
      <c r="Z7" s="116"/>
      <c r="AA7" s="116"/>
      <c r="AB7" s="116"/>
      <c r="AC7" s="116"/>
      <c r="AD7" s="116"/>
      <c r="AE7" s="116"/>
      <c r="AF7" s="116"/>
      <c r="AG7" s="225"/>
      <c r="AH7" s="35"/>
      <c r="AI7" s="25"/>
      <c r="AJ7" s="25"/>
      <c r="AK7" s="25"/>
      <c r="AL7" s="25"/>
      <c r="AM7" s="25"/>
      <c r="AN7" s="25"/>
      <c r="AO7" s="26"/>
      <c r="AP7" s="26"/>
      <c r="AQ7" s="26"/>
      <c r="AR7" s="26"/>
      <c r="AS7" s="26"/>
      <c r="AT7" s="26"/>
      <c r="AU7" s="26"/>
      <c r="AV7" s="26"/>
      <c r="AW7" s="26"/>
      <c r="AX7" s="26"/>
      <c r="AY7" s="26"/>
      <c r="AZ7" s="26"/>
      <c r="BA7" s="26"/>
      <c r="BB7" s="26"/>
      <c r="BC7" s="26"/>
      <c r="BD7" s="26"/>
    </row>
    <row r="8" spans="1:56" ht="14.25" customHeight="1">
      <c r="A8" s="276"/>
      <c r="B8" s="270"/>
      <c r="C8" s="277"/>
      <c r="D8" s="277"/>
      <c r="E8" s="272"/>
      <c r="F8" s="272"/>
      <c r="G8" s="273"/>
      <c r="H8" s="274"/>
      <c r="I8" s="270"/>
      <c r="J8" s="275"/>
      <c r="K8" s="275"/>
      <c r="L8" s="275"/>
      <c r="M8" s="275"/>
      <c r="N8" s="275"/>
      <c r="O8" s="275"/>
      <c r="P8" s="275"/>
      <c r="Q8" s="184"/>
      <c r="R8" s="184"/>
      <c r="S8" s="184"/>
      <c r="T8" s="186"/>
      <c r="U8" s="184"/>
      <c r="V8" s="191"/>
      <c r="W8" s="221"/>
      <c r="X8" s="222"/>
      <c r="Y8" s="116"/>
      <c r="Z8" s="116"/>
      <c r="AA8" s="116"/>
      <c r="AB8" s="116"/>
      <c r="AC8" s="116"/>
      <c r="AD8" s="116"/>
      <c r="AE8" s="116"/>
      <c r="AF8" s="116"/>
      <c r="AG8" s="225"/>
      <c r="AH8" s="35"/>
      <c r="AI8" s="25"/>
      <c r="AJ8" s="25"/>
      <c r="AK8" s="25"/>
      <c r="AL8" s="25"/>
      <c r="AM8" s="25"/>
      <c r="AN8" s="25"/>
      <c r="AO8" s="26"/>
      <c r="AP8" s="26"/>
      <c r="AQ8" s="26"/>
      <c r="AR8" s="26"/>
      <c r="AS8" s="26"/>
      <c r="AT8" s="26"/>
      <c r="AU8" s="26"/>
      <c r="AV8" s="26"/>
      <c r="AW8" s="26"/>
      <c r="AX8" s="26"/>
      <c r="AY8" s="26"/>
      <c r="AZ8" s="26"/>
      <c r="BA8" s="26"/>
      <c r="BB8" s="26"/>
      <c r="BC8" s="26"/>
      <c r="BD8" s="26"/>
    </row>
    <row r="9" spans="1:56" ht="14.25">
      <c r="A9" s="276"/>
      <c r="B9" s="270"/>
      <c r="C9" s="278"/>
      <c r="D9" s="278"/>
      <c r="E9" s="272"/>
      <c r="F9" s="272"/>
      <c r="G9" s="273"/>
      <c r="H9" s="274"/>
      <c r="I9" s="270"/>
      <c r="J9" s="275"/>
      <c r="K9" s="275"/>
      <c r="L9" s="275"/>
      <c r="M9" s="275"/>
      <c r="N9" s="275"/>
      <c r="O9" s="275"/>
      <c r="P9" s="275"/>
      <c r="Q9" s="184"/>
      <c r="R9" s="184"/>
      <c r="S9" s="184"/>
      <c r="T9" s="186"/>
      <c r="U9" s="184"/>
      <c r="V9" s="191"/>
      <c r="W9" s="221"/>
      <c r="X9" s="222"/>
      <c r="Y9" s="116"/>
      <c r="Z9" s="116"/>
      <c r="AA9" s="116"/>
      <c r="AB9" s="116"/>
      <c r="AC9" s="116"/>
      <c r="AD9" s="116"/>
      <c r="AE9" s="116"/>
      <c r="AF9" s="116"/>
      <c r="AG9" s="225"/>
      <c r="AH9" s="35"/>
      <c r="AI9" s="25"/>
      <c r="AJ9" s="25"/>
      <c r="AK9" s="25"/>
      <c r="AL9" s="25"/>
      <c r="AM9" s="25"/>
      <c r="AN9" s="25"/>
      <c r="AO9" s="26"/>
      <c r="AP9" s="26"/>
      <c r="AQ9" s="26"/>
      <c r="AR9" s="26"/>
      <c r="AS9" s="26"/>
      <c r="AT9" s="26"/>
      <c r="AU9" s="26"/>
      <c r="AV9" s="26"/>
      <c r="AW9" s="26"/>
      <c r="AX9" s="26"/>
      <c r="AY9" s="26"/>
      <c r="AZ9" s="26"/>
      <c r="BA9" s="26"/>
      <c r="BB9" s="26"/>
      <c r="BC9" s="26"/>
      <c r="BD9" s="26"/>
    </row>
    <row r="10" spans="1:56" ht="14.25">
      <c r="A10" s="276"/>
      <c r="B10" s="270"/>
      <c r="C10" s="278"/>
      <c r="D10" s="278"/>
      <c r="E10" s="272"/>
      <c r="F10" s="272"/>
      <c r="G10" s="273"/>
      <c r="H10" s="274"/>
      <c r="I10" s="270"/>
      <c r="J10" s="275"/>
      <c r="K10" s="275"/>
      <c r="L10" s="275"/>
      <c r="M10" s="275"/>
      <c r="N10" s="275"/>
      <c r="O10" s="275"/>
      <c r="P10" s="275"/>
      <c r="Q10" s="184"/>
      <c r="R10" s="184"/>
      <c r="S10" s="184"/>
      <c r="T10" s="186"/>
      <c r="U10" s="184"/>
      <c r="V10" s="191"/>
      <c r="W10" s="221"/>
      <c r="X10" s="222"/>
      <c r="Y10" s="116"/>
      <c r="Z10" s="116"/>
      <c r="AA10" s="116"/>
      <c r="AB10" s="116"/>
      <c r="AC10" s="116"/>
      <c r="AD10" s="116"/>
      <c r="AE10" s="116"/>
      <c r="AF10" s="116"/>
      <c r="AG10" s="225"/>
      <c r="AH10" s="35"/>
      <c r="AI10" s="25"/>
      <c r="AJ10" s="25"/>
      <c r="AK10" s="25"/>
      <c r="AL10" s="25"/>
      <c r="AM10" s="25"/>
      <c r="AN10" s="25"/>
      <c r="AO10" s="26"/>
      <c r="AP10" s="26"/>
      <c r="AQ10" s="26"/>
      <c r="AR10" s="26"/>
      <c r="AS10" s="26"/>
      <c r="AT10" s="26"/>
      <c r="AU10" s="26"/>
      <c r="AV10" s="26"/>
      <c r="AW10" s="26"/>
      <c r="AX10" s="26"/>
      <c r="AY10" s="26"/>
      <c r="AZ10" s="26"/>
      <c r="BA10" s="26"/>
      <c r="BB10" s="26"/>
      <c r="BC10" s="26"/>
      <c r="BD10" s="26"/>
    </row>
    <row r="11" spans="1:56" ht="14.25">
      <c r="A11" s="276"/>
      <c r="B11" s="270"/>
      <c r="C11" s="278"/>
      <c r="D11" s="278"/>
      <c r="E11" s="272"/>
      <c r="F11" s="272"/>
      <c r="G11" s="273"/>
      <c r="H11" s="274"/>
      <c r="I11" s="270"/>
      <c r="J11" s="275"/>
      <c r="K11" s="275"/>
      <c r="L11" s="275"/>
      <c r="M11" s="275"/>
      <c r="N11" s="275"/>
      <c r="O11" s="275"/>
      <c r="P11" s="275"/>
      <c r="Q11" s="184"/>
      <c r="R11" s="184"/>
      <c r="S11" s="184"/>
      <c r="T11" s="186"/>
      <c r="U11" s="184"/>
      <c r="V11" s="191"/>
      <c r="W11" s="221"/>
      <c r="X11" s="222"/>
      <c r="Y11" s="116"/>
      <c r="Z11" s="116"/>
      <c r="AA11" s="116"/>
      <c r="AB11" s="116"/>
      <c r="AC11" s="116"/>
      <c r="AD11" s="116"/>
      <c r="AE11" s="116"/>
      <c r="AF11" s="116"/>
      <c r="AG11" s="225"/>
      <c r="AH11" s="35"/>
      <c r="AI11" s="25"/>
      <c r="AJ11" s="25"/>
      <c r="AK11" s="25"/>
      <c r="AL11" s="25"/>
      <c r="AM11" s="25"/>
      <c r="AN11" s="25"/>
      <c r="AO11" s="26"/>
      <c r="AP11" s="26"/>
      <c r="AQ11" s="26"/>
      <c r="AR11" s="26"/>
      <c r="AS11" s="26"/>
      <c r="AT11" s="26"/>
      <c r="AU11" s="26"/>
      <c r="AV11" s="26"/>
      <c r="AW11" s="26"/>
      <c r="AX11" s="26"/>
      <c r="AY11" s="26"/>
      <c r="AZ11" s="26"/>
      <c r="BA11" s="26"/>
      <c r="BB11" s="26"/>
      <c r="BC11" s="26"/>
      <c r="BD11" s="26"/>
    </row>
    <row r="12" spans="1:56" ht="14.25">
      <c r="A12" s="276"/>
      <c r="B12" s="270"/>
      <c r="C12" s="279"/>
      <c r="D12" s="279"/>
      <c r="E12" s="272"/>
      <c r="F12" s="272"/>
      <c r="G12" s="273"/>
      <c r="H12" s="274"/>
      <c r="I12" s="270"/>
      <c r="J12" s="275"/>
      <c r="K12" s="275"/>
      <c r="L12" s="275"/>
      <c r="M12" s="275"/>
      <c r="N12" s="275"/>
      <c r="O12" s="275"/>
      <c r="P12" s="275"/>
      <c r="Q12" s="184"/>
      <c r="R12" s="184"/>
      <c r="S12" s="184"/>
      <c r="T12" s="186"/>
      <c r="U12" s="184"/>
      <c r="V12" s="191"/>
      <c r="W12" s="221"/>
      <c r="X12" s="222"/>
      <c r="Y12" s="116"/>
      <c r="Z12" s="116"/>
      <c r="AA12" s="116"/>
      <c r="AB12" s="116"/>
      <c r="AC12" s="116"/>
      <c r="AD12" s="116"/>
      <c r="AE12" s="116"/>
      <c r="AF12" s="116"/>
      <c r="AG12" s="225"/>
      <c r="AH12" s="35"/>
      <c r="AI12" s="25"/>
      <c r="AJ12" s="25"/>
      <c r="AK12" s="25"/>
      <c r="AL12" s="25"/>
      <c r="AM12" s="25"/>
      <c r="AN12" s="25"/>
      <c r="AO12" s="26"/>
      <c r="AP12" s="26"/>
      <c r="AQ12" s="26"/>
      <c r="AR12" s="26"/>
      <c r="AS12" s="26"/>
      <c r="AT12" s="26"/>
      <c r="AU12" s="26"/>
      <c r="AV12" s="26"/>
      <c r="AW12" s="26"/>
      <c r="AX12" s="26"/>
      <c r="AY12" s="26"/>
      <c r="AZ12" s="26"/>
      <c r="BA12" s="26"/>
      <c r="BB12" s="26"/>
      <c r="BC12" s="26"/>
      <c r="BD12" s="26"/>
    </row>
    <row r="13" spans="1:56" ht="13.5" customHeight="1">
      <c r="A13" s="276"/>
      <c r="B13" s="270"/>
      <c r="C13" s="280"/>
      <c r="D13" s="280"/>
      <c r="E13" s="272"/>
      <c r="F13" s="272"/>
      <c r="G13" s="273"/>
      <c r="H13" s="274"/>
      <c r="I13" s="270"/>
      <c r="J13" s="275"/>
      <c r="K13" s="275"/>
      <c r="L13" s="275"/>
      <c r="M13" s="275"/>
      <c r="N13" s="275"/>
      <c r="O13" s="275"/>
      <c r="P13" s="275"/>
      <c r="Q13" s="184"/>
      <c r="R13" s="184"/>
      <c r="S13" s="184"/>
      <c r="T13" s="187"/>
      <c r="U13" s="184"/>
      <c r="V13" s="191"/>
      <c r="W13" s="221"/>
      <c r="X13" s="222"/>
      <c r="Y13" s="116"/>
      <c r="Z13" s="116"/>
      <c r="AA13" s="116"/>
      <c r="AB13" s="116"/>
      <c r="AC13" s="116"/>
      <c r="AD13" s="116"/>
      <c r="AE13" s="116"/>
      <c r="AF13" s="116"/>
      <c r="AG13" s="225"/>
      <c r="AH13" s="35"/>
      <c r="AI13" s="25"/>
      <c r="AJ13" s="25"/>
      <c r="AK13" s="25"/>
      <c r="AL13" s="25"/>
      <c r="AM13" s="25"/>
      <c r="AN13" s="25"/>
      <c r="AO13" s="26"/>
      <c r="AP13" s="26"/>
      <c r="AQ13" s="26"/>
      <c r="AR13" s="26"/>
      <c r="AS13" s="26"/>
      <c r="AT13" s="26"/>
      <c r="AU13" s="26"/>
      <c r="AV13" s="26"/>
      <c r="AW13" s="26"/>
      <c r="AX13" s="26"/>
      <c r="AY13" s="26"/>
      <c r="AZ13" s="26"/>
      <c r="BA13" s="26"/>
      <c r="BB13" s="26"/>
      <c r="BC13" s="26"/>
      <c r="BD13" s="26"/>
    </row>
    <row r="14" spans="1:56">
      <c r="A14" s="269"/>
      <c r="B14" s="270"/>
      <c r="C14" s="280"/>
      <c r="D14" s="280"/>
      <c r="E14" s="272"/>
      <c r="F14" s="272"/>
      <c r="G14" s="273"/>
      <c r="H14" s="274"/>
      <c r="I14" s="270"/>
      <c r="J14" s="275"/>
      <c r="K14" s="275"/>
      <c r="L14" s="275"/>
      <c r="M14" s="275"/>
      <c r="N14" s="275"/>
      <c r="O14" s="275"/>
      <c r="P14" s="275"/>
      <c r="Q14" s="184"/>
      <c r="R14" s="184"/>
      <c r="S14" s="184"/>
      <c r="T14" s="185"/>
      <c r="U14" s="184"/>
      <c r="V14" s="191"/>
      <c r="W14" s="221"/>
      <c r="X14" s="222"/>
      <c r="Y14" s="116"/>
      <c r="Z14" s="116"/>
      <c r="AA14" s="116"/>
      <c r="AB14" s="116"/>
      <c r="AC14" s="116"/>
      <c r="AD14" s="116"/>
      <c r="AE14" s="116"/>
      <c r="AF14" s="116"/>
      <c r="AG14" s="225"/>
      <c r="AH14" s="35"/>
      <c r="AI14" s="25"/>
      <c r="AJ14" s="25"/>
      <c r="AK14" s="25"/>
      <c r="AL14" s="25"/>
      <c r="AM14" s="25"/>
      <c r="AN14" s="25"/>
      <c r="AO14" s="26"/>
      <c r="AP14" s="26"/>
      <c r="AQ14" s="26"/>
      <c r="AR14" s="26"/>
      <c r="AS14" s="26"/>
      <c r="AT14" s="26"/>
      <c r="AU14" s="26"/>
      <c r="AV14" s="26"/>
      <c r="AW14" s="26"/>
      <c r="AX14" s="26"/>
      <c r="AY14" s="26"/>
      <c r="AZ14" s="26"/>
      <c r="BA14" s="26"/>
      <c r="BB14" s="26"/>
      <c r="BC14" s="26"/>
      <c r="BD14" s="26"/>
    </row>
    <row r="15" spans="1:56" ht="14.25">
      <c r="A15" s="37"/>
      <c r="B15" s="110"/>
      <c r="C15" s="111"/>
      <c r="D15" s="111"/>
      <c r="E15" s="111"/>
      <c r="F15" s="112"/>
      <c r="G15" s="101"/>
      <c r="H15" s="112"/>
      <c r="I15" s="110"/>
      <c r="J15" s="109"/>
      <c r="K15" s="109"/>
      <c r="L15" s="109"/>
      <c r="M15" s="109"/>
      <c r="N15" s="109"/>
      <c r="O15" s="109"/>
      <c r="P15" s="109"/>
      <c r="Q15" s="109"/>
      <c r="R15" s="109"/>
      <c r="S15" s="109"/>
      <c r="T15" s="109"/>
      <c r="U15" s="109"/>
      <c r="V15" s="109"/>
      <c r="W15" s="109"/>
      <c r="X15" s="61"/>
      <c r="Y15" s="25"/>
      <c r="Z15" s="25"/>
      <c r="AA15" s="25"/>
      <c r="AB15" s="25"/>
      <c r="AC15" s="25"/>
      <c r="AD15" s="25"/>
      <c r="AE15" s="25"/>
      <c r="AF15" s="25"/>
      <c r="AG15" s="25"/>
      <c r="AH15" s="25"/>
      <c r="AI15" s="25"/>
      <c r="AJ15" s="26"/>
      <c r="AK15" s="26"/>
      <c r="AL15" s="26"/>
      <c r="AM15" s="26"/>
      <c r="AN15" s="26"/>
      <c r="AO15" s="26"/>
      <c r="AP15" s="26"/>
      <c r="AQ15" s="26"/>
      <c r="AR15" s="26"/>
      <c r="AS15" s="26"/>
      <c r="AT15" s="26"/>
      <c r="AU15" s="26"/>
      <c r="AV15" s="26"/>
      <c r="AW15" s="26"/>
      <c r="AX15" s="26"/>
      <c r="AY15" s="26"/>
      <c r="AZ15" s="26"/>
      <c r="BA15" s="26"/>
      <c r="BB15" s="26"/>
      <c r="BC15" s="26"/>
      <c r="BD15" s="26"/>
    </row>
    <row r="16" spans="1:56" ht="15.75">
      <c r="A16" s="158" t="s">
        <v>65</v>
      </c>
      <c r="B16" s="158"/>
      <c r="C16" s="25"/>
      <c r="D16" s="25"/>
      <c r="E16" s="25"/>
      <c r="F16" s="77"/>
      <c r="G16" s="101"/>
      <c r="H16" s="77"/>
      <c r="I16" s="36"/>
      <c r="J16" s="50"/>
      <c r="K16" s="50"/>
      <c r="L16" s="50"/>
      <c r="M16" s="50"/>
      <c r="N16" s="50"/>
      <c r="O16" s="50"/>
      <c r="P16" s="50"/>
      <c r="Q16" s="50"/>
      <c r="R16" s="50"/>
      <c r="T16" s="50"/>
      <c r="U16" s="50"/>
      <c r="V16" s="50"/>
      <c r="W16" s="50"/>
      <c r="X16" s="61"/>
      <c r="Y16" s="25"/>
      <c r="Z16" s="25"/>
      <c r="AA16" s="25"/>
      <c r="AB16" s="25"/>
      <c r="AC16" s="25"/>
      <c r="AD16" s="25"/>
      <c r="AE16" s="25"/>
      <c r="AF16" s="25"/>
      <c r="AG16" s="25"/>
      <c r="AH16" s="25"/>
      <c r="AI16" s="25"/>
      <c r="AJ16" s="26"/>
      <c r="AK16" s="26"/>
      <c r="AL16" s="26"/>
      <c r="AM16" s="26"/>
      <c r="AN16" s="26"/>
      <c r="AO16" s="26"/>
      <c r="AP16" s="26"/>
      <c r="AQ16" s="26"/>
      <c r="AR16" s="26"/>
      <c r="AS16" s="26"/>
      <c r="AT16" s="26"/>
      <c r="AU16" s="26"/>
      <c r="AV16" s="26"/>
      <c r="AW16" s="26"/>
      <c r="AX16" s="26"/>
      <c r="AY16" s="26"/>
      <c r="AZ16" s="26"/>
      <c r="BA16" s="26"/>
      <c r="BB16" s="26"/>
      <c r="BC16" s="26"/>
      <c r="BD16" s="26"/>
    </row>
    <row r="17" spans="1:56">
      <c r="A17" s="132"/>
      <c r="B17" s="155" t="s">
        <v>36</v>
      </c>
      <c r="C17" s="25"/>
      <c r="D17" s="25"/>
      <c r="E17" s="25"/>
      <c r="F17" s="77"/>
      <c r="G17" s="101"/>
      <c r="H17" s="77"/>
      <c r="I17" s="154"/>
      <c r="J17" s="50"/>
      <c r="K17" s="50"/>
      <c r="L17" s="50"/>
      <c r="M17" s="50"/>
      <c r="N17" s="50"/>
      <c r="O17" s="50"/>
      <c r="P17" s="50"/>
      <c r="Q17" s="193" t="s">
        <v>88</v>
      </c>
      <c r="R17" s="192" t="s">
        <v>69</v>
      </c>
      <c r="S17" s="1" t="s">
        <v>76</v>
      </c>
      <c r="T17" s="192" t="s">
        <v>120</v>
      </c>
      <c r="U17" s="192" t="s">
        <v>137</v>
      </c>
      <c r="V17" s="50"/>
      <c r="W17" s="50"/>
      <c r="X17" s="61"/>
      <c r="Y17" s="25"/>
      <c r="Z17" s="25"/>
      <c r="AA17" s="25"/>
      <c r="AB17" s="25"/>
      <c r="AC17" s="25"/>
      <c r="AD17" s="25"/>
      <c r="AE17" s="25"/>
      <c r="AF17" s="25"/>
      <c r="AG17" s="25"/>
      <c r="AH17" s="25"/>
      <c r="AI17" s="25"/>
      <c r="AJ17" s="26"/>
      <c r="AK17" s="26"/>
      <c r="AL17" s="26"/>
      <c r="AM17" s="26"/>
      <c r="AN17" s="26"/>
      <c r="AO17" s="26"/>
      <c r="AP17" s="26"/>
      <c r="AQ17" s="26"/>
      <c r="AR17" s="26"/>
      <c r="AS17" s="26"/>
      <c r="AT17" s="26"/>
      <c r="AU17" s="26"/>
      <c r="AV17" s="26"/>
      <c r="AW17" s="26"/>
      <c r="AX17" s="26"/>
      <c r="AY17" s="26"/>
      <c r="AZ17" s="26"/>
      <c r="BA17" s="26"/>
      <c r="BB17" s="26"/>
      <c r="BC17" s="26"/>
      <c r="BD17" s="26"/>
    </row>
    <row r="18" spans="1:56">
      <c r="A18" s="83"/>
      <c r="B18" s="155" t="s">
        <v>37</v>
      </c>
      <c r="C18" s="25"/>
      <c r="D18" s="25"/>
      <c r="E18" s="25"/>
      <c r="F18" s="77"/>
      <c r="G18" s="85"/>
      <c r="H18" s="77"/>
      <c r="I18" s="153"/>
      <c r="J18" s="49"/>
      <c r="K18" s="49"/>
      <c r="L18" s="49"/>
      <c r="M18" s="49"/>
      <c r="N18" s="49"/>
      <c r="O18" s="49"/>
      <c r="P18" s="58"/>
      <c r="Q18" s="178" t="s">
        <v>89</v>
      </c>
      <c r="R18" s="177" t="s">
        <v>70</v>
      </c>
      <c r="S18" s="192" t="s">
        <v>77</v>
      </c>
      <c r="T18" s="177" t="s">
        <v>121</v>
      </c>
      <c r="U18" s="177" t="s">
        <v>138</v>
      </c>
      <c r="V18" s="58"/>
      <c r="W18" s="58"/>
      <c r="X18" s="61"/>
      <c r="Y18" s="25"/>
      <c r="Z18" s="25"/>
      <c r="AA18" s="25"/>
      <c r="AB18" s="25"/>
      <c r="AC18" s="25"/>
      <c r="AD18" s="25"/>
      <c r="AE18" s="25"/>
      <c r="AF18" s="25"/>
      <c r="AG18" s="25"/>
      <c r="AH18" s="25"/>
      <c r="AI18" s="25"/>
      <c r="AJ18" s="26"/>
      <c r="AK18" s="26"/>
      <c r="AL18" s="26"/>
      <c r="AM18" s="26"/>
      <c r="AN18" s="26"/>
      <c r="AO18" s="26"/>
      <c r="AP18" s="26"/>
      <c r="AQ18" s="26"/>
      <c r="AR18" s="26"/>
      <c r="AS18" s="26"/>
      <c r="AT18" s="26"/>
      <c r="AU18" s="26"/>
      <c r="AV18" s="26"/>
      <c r="AW18" s="26"/>
      <c r="AX18" s="26"/>
      <c r="AY18" s="26"/>
      <c r="AZ18" s="26"/>
      <c r="BA18" s="26"/>
      <c r="BB18" s="26"/>
      <c r="BC18" s="26"/>
      <c r="BD18" s="26"/>
    </row>
    <row r="19" spans="1:56" s="23" customFormat="1">
      <c r="A19" s="131"/>
      <c r="B19" s="155" t="s">
        <v>49</v>
      </c>
      <c r="C19" s="25"/>
      <c r="D19" s="25"/>
      <c r="E19" s="25"/>
      <c r="F19" s="77"/>
      <c r="G19" s="85"/>
      <c r="H19" s="77"/>
      <c r="I19" s="267"/>
      <c r="J19" s="49"/>
      <c r="K19" s="49"/>
      <c r="L19" s="49"/>
      <c r="M19" s="49"/>
      <c r="N19" s="49"/>
      <c r="O19" s="49"/>
      <c r="P19" s="58"/>
      <c r="Q19" s="178" t="s">
        <v>90</v>
      </c>
      <c r="R19" s="177" t="s">
        <v>71</v>
      </c>
      <c r="S19" s="1" t="s">
        <v>143</v>
      </c>
      <c r="T19" s="177" t="s">
        <v>122</v>
      </c>
      <c r="U19" s="177" t="s">
        <v>139</v>
      </c>
      <c r="V19" s="58"/>
      <c r="W19" s="58"/>
      <c r="X19" s="61"/>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row>
    <row r="20" spans="1:56" s="23" customFormat="1">
      <c r="A20" s="133"/>
      <c r="B20" s="155" t="s">
        <v>50</v>
      </c>
      <c r="C20" s="25"/>
      <c r="D20" s="25"/>
      <c r="E20" s="25"/>
      <c r="F20" s="77"/>
      <c r="G20" s="85"/>
      <c r="H20" s="77"/>
      <c r="I20" s="153"/>
      <c r="J20" s="49"/>
      <c r="K20" s="49"/>
      <c r="L20" s="49"/>
      <c r="M20" s="49"/>
      <c r="N20" s="49"/>
      <c r="O20" s="49"/>
      <c r="P20" s="58"/>
      <c r="Q20" s="178" t="s">
        <v>91</v>
      </c>
      <c r="R20" s="177"/>
      <c r="S20" s="192" t="s">
        <v>78</v>
      </c>
      <c r="T20" s="177" t="s">
        <v>123</v>
      </c>
      <c r="U20" s="177"/>
      <c r="V20" s="58"/>
      <c r="W20" s="58"/>
      <c r="X20" s="61"/>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row>
    <row r="21" spans="1:56" s="23" customFormat="1" ht="15" customHeight="1">
      <c r="A21" s="84"/>
      <c r="B21" s="155" t="s">
        <v>38</v>
      </c>
      <c r="C21" s="25"/>
      <c r="D21" s="25"/>
      <c r="E21" s="25"/>
      <c r="F21" s="77"/>
      <c r="G21" s="85"/>
      <c r="H21" s="77"/>
      <c r="I21" s="153"/>
      <c r="J21" s="49"/>
      <c r="K21" s="49"/>
      <c r="L21" s="49"/>
      <c r="M21" s="49"/>
      <c r="N21" s="49"/>
      <c r="O21" s="49"/>
      <c r="P21" s="58"/>
      <c r="Q21" s="178" t="s">
        <v>92</v>
      </c>
      <c r="R21" s="177"/>
      <c r="S21" s="111" t="s">
        <v>72</v>
      </c>
      <c r="T21" s="177" t="s">
        <v>124</v>
      </c>
      <c r="U21" s="177"/>
      <c r="V21" s="58"/>
      <c r="W21" s="58"/>
      <c r="X21" s="61"/>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row>
    <row r="22" spans="1:56" s="23" customFormat="1">
      <c r="A22" s="86" t="e">
        <f>AVERAGE(G5:G14)</f>
        <v>#DIV/0!</v>
      </c>
      <c r="B22" s="97" t="s">
        <v>54</v>
      </c>
      <c r="C22" s="25"/>
      <c r="D22" s="25"/>
      <c r="E22" s="25"/>
      <c r="F22" s="77"/>
      <c r="G22" s="85"/>
      <c r="H22" s="77"/>
      <c r="I22" s="153"/>
      <c r="J22" s="49"/>
      <c r="K22" s="49"/>
      <c r="L22" s="100"/>
      <c r="M22" s="49"/>
      <c r="N22" s="49"/>
      <c r="O22" s="49"/>
      <c r="P22" s="58"/>
      <c r="Q22" s="179" t="s">
        <v>94</v>
      </c>
      <c r="R22" s="177"/>
      <c r="S22" s="1" t="s">
        <v>84</v>
      </c>
      <c r="T22" s="177" t="s">
        <v>125</v>
      </c>
      <c r="U22" s="177"/>
      <c r="V22" s="58"/>
      <c r="W22" s="58"/>
      <c r="X22" s="61"/>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row>
    <row r="23" spans="1:56" s="23" customFormat="1">
      <c r="A23" s="50"/>
      <c r="B23" s="36"/>
      <c r="C23" s="25"/>
      <c r="D23" s="25"/>
      <c r="E23" s="25"/>
      <c r="F23" s="77"/>
      <c r="G23" s="87"/>
      <c r="H23" s="77"/>
      <c r="I23" s="153"/>
      <c r="J23" s="50"/>
      <c r="K23" s="50"/>
      <c r="L23" s="50"/>
      <c r="M23" s="50"/>
      <c r="N23" s="50"/>
      <c r="O23" s="50"/>
      <c r="P23" s="36"/>
      <c r="Q23" s="179" t="s">
        <v>93</v>
      </c>
      <c r="R23" s="154"/>
      <c r="S23" s="194" t="s">
        <v>85</v>
      </c>
      <c r="T23" s="154" t="s">
        <v>126</v>
      </c>
      <c r="U23" s="154"/>
      <c r="V23" s="36"/>
      <c r="W23" s="36"/>
      <c r="X23" s="61"/>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row>
    <row r="24" spans="1:56" s="23" customFormat="1" ht="15" customHeight="1">
      <c r="A24" s="50"/>
      <c r="B24" s="36"/>
      <c r="C24" s="25"/>
      <c r="D24" s="25"/>
      <c r="E24" s="25"/>
      <c r="F24" s="77"/>
      <c r="G24" s="42"/>
      <c r="H24" s="77"/>
      <c r="I24" s="97"/>
      <c r="J24" s="50"/>
      <c r="K24" s="50"/>
      <c r="L24" s="50"/>
      <c r="M24" s="50"/>
      <c r="N24" s="50"/>
      <c r="O24" s="50"/>
      <c r="P24" s="50"/>
      <c r="Q24" s="193" t="s">
        <v>95</v>
      </c>
      <c r="R24" s="195"/>
      <c r="S24" s="194" t="s">
        <v>86</v>
      </c>
      <c r="T24" s="192" t="s">
        <v>127</v>
      </c>
      <c r="U24" s="195"/>
      <c r="V24" s="50"/>
      <c r="W24" s="50"/>
      <c r="X24" s="61"/>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row>
    <row r="25" spans="1:56" s="23" customFormat="1">
      <c r="A25" s="50"/>
      <c r="B25" s="36"/>
      <c r="C25" s="25"/>
      <c r="D25" s="25"/>
      <c r="E25" s="25"/>
      <c r="F25" s="77"/>
      <c r="G25" s="42"/>
      <c r="H25" s="77"/>
      <c r="I25" s="36"/>
      <c r="J25" s="50"/>
      <c r="K25" s="50"/>
      <c r="L25" s="50"/>
      <c r="M25" s="50"/>
      <c r="N25" s="50"/>
      <c r="O25" s="50"/>
      <c r="P25" s="50"/>
      <c r="Q25" s="193" t="s">
        <v>96</v>
      </c>
      <c r="R25" s="195"/>
      <c r="S25" s="192" t="s">
        <v>79</v>
      </c>
      <c r="T25" s="192" t="s">
        <v>128</v>
      </c>
      <c r="U25" s="195"/>
      <c r="V25" s="50"/>
      <c r="W25" s="50"/>
      <c r="X25" s="61"/>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row>
    <row r="26" spans="1:56" s="23" customFormat="1">
      <c r="A26" s="50"/>
      <c r="B26" s="36"/>
      <c r="C26" s="25"/>
      <c r="D26" s="25"/>
      <c r="E26" s="25"/>
      <c r="F26" s="77"/>
      <c r="G26" s="42"/>
      <c r="H26" s="77"/>
      <c r="I26" s="36"/>
      <c r="J26" s="50"/>
      <c r="K26" s="50"/>
      <c r="L26" s="50"/>
      <c r="M26" s="50"/>
      <c r="N26" s="50"/>
      <c r="O26" s="50"/>
      <c r="P26" s="50"/>
      <c r="Q26" s="193" t="s">
        <v>97</v>
      </c>
      <c r="R26" s="195"/>
      <c r="S26" s="192" t="s">
        <v>80</v>
      </c>
      <c r="T26" s="192" t="s">
        <v>129</v>
      </c>
      <c r="U26" s="195"/>
      <c r="V26" s="50"/>
      <c r="W26" s="50"/>
      <c r="X26" s="61"/>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row>
    <row r="27" spans="1:56" s="23" customFormat="1">
      <c r="A27" s="50"/>
      <c r="B27" s="36"/>
      <c r="C27" s="25"/>
      <c r="D27" s="25"/>
      <c r="E27" s="25"/>
      <c r="F27" s="77"/>
      <c r="G27" s="42"/>
      <c r="H27" s="77"/>
      <c r="I27" s="36"/>
      <c r="J27" s="50"/>
      <c r="K27" s="50"/>
      <c r="L27" s="50"/>
      <c r="M27" s="50"/>
      <c r="N27" s="50"/>
      <c r="O27" s="50"/>
      <c r="P27" s="50"/>
      <c r="Q27" s="193" t="s">
        <v>98</v>
      </c>
      <c r="R27" s="195"/>
      <c r="S27" s="192" t="s">
        <v>81</v>
      </c>
      <c r="T27" s="192" t="s">
        <v>130</v>
      </c>
      <c r="U27" s="195"/>
      <c r="V27" s="50"/>
      <c r="W27" s="50"/>
      <c r="X27" s="61"/>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row>
    <row r="28" spans="1:56" s="23" customFormat="1">
      <c r="A28" s="50"/>
      <c r="B28" s="36"/>
      <c r="C28" s="25"/>
      <c r="D28" s="25"/>
      <c r="E28" s="25"/>
      <c r="F28" s="77"/>
      <c r="G28" s="42"/>
      <c r="H28" s="77"/>
      <c r="I28" s="36"/>
      <c r="J28" s="50"/>
      <c r="K28" s="50"/>
      <c r="L28" s="50"/>
      <c r="M28" s="50"/>
      <c r="N28" s="50"/>
      <c r="O28" s="50"/>
      <c r="P28" s="50"/>
      <c r="Q28" s="193" t="s">
        <v>99</v>
      </c>
      <c r="R28" s="195"/>
      <c r="S28" s="196" t="s">
        <v>87</v>
      </c>
      <c r="T28" s="192" t="s">
        <v>131</v>
      </c>
      <c r="U28" s="195"/>
      <c r="V28" s="50"/>
      <c r="W28" s="50"/>
      <c r="X28" s="61"/>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row>
    <row r="29" spans="1:56" s="23" customFormat="1" ht="15.75" customHeight="1">
      <c r="A29" s="50"/>
      <c r="B29" s="36"/>
      <c r="C29" s="25"/>
      <c r="D29" s="25"/>
      <c r="E29" s="25"/>
      <c r="F29" s="77"/>
      <c r="G29" s="42"/>
      <c r="H29" s="77"/>
      <c r="I29" s="36"/>
      <c r="J29" s="50"/>
      <c r="K29" s="50"/>
      <c r="L29" s="50"/>
      <c r="M29" s="50"/>
      <c r="N29" s="50"/>
      <c r="O29" s="50"/>
      <c r="P29" s="50"/>
      <c r="Q29" s="193" t="s">
        <v>100</v>
      </c>
      <c r="R29" s="195"/>
      <c r="S29" s="1" t="s">
        <v>74</v>
      </c>
      <c r="T29" s="192" t="s">
        <v>132</v>
      </c>
      <c r="U29" s="195"/>
      <c r="V29" s="50"/>
      <c r="W29" s="50"/>
      <c r="X29" s="61"/>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row>
    <row r="30" spans="1:56" s="23" customFormat="1">
      <c r="A30" s="50"/>
      <c r="B30" s="36"/>
      <c r="C30" s="25"/>
      <c r="D30" s="25"/>
      <c r="E30" s="25"/>
      <c r="F30" s="77"/>
      <c r="G30" s="42"/>
      <c r="H30" s="77"/>
      <c r="I30" s="36"/>
      <c r="J30" s="50"/>
      <c r="K30" s="50"/>
      <c r="L30" s="50"/>
      <c r="M30" s="50"/>
      <c r="N30" s="50"/>
      <c r="O30" s="50"/>
      <c r="P30" s="50"/>
      <c r="Q30" s="193" t="s">
        <v>101</v>
      </c>
      <c r="R30" s="195"/>
      <c r="S30" s="192" t="s">
        <v>82</v>
      </c>
      <c r="T30" s="192" t="s">
        <v>133</v>
      </c>
      <c r="U30" s="195"/>
      <c r="V30" s="50"/>
      <c r="W30" s="50"/>
      <c r="X30" s="61"/>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row>
    <row r="31" spans="1:56" s="23" customFormat="1">
      <c r="A31" s="50"/>
      <c r="B31" s="36"/>
      <c r="C31" s="25"/>
      <c r="D31" s="25"/>
      <c r="E31" s="25"/>
      <c r="F31" s="77"/>
      <c r="G31" s="42"/>
      <c r="H31" s="77"/>
      <c r="I31" s="36"/>
      <c r="J31" s="50"/>
      <c r="K31" s="50"/>
      <c r="L31" s="50"/>
      <c r="M31" s="50"/>
      <c r="N31" s="50"/>
      <c r="O31" s="50"/>
      <c r="P31" s="50"/>
      <c r="Q31" s="193" t="s">
        <v>102</v>
      </c>
      <c r="R31" s="195"/>
      <c r="S31" s="192" t="s">
        <v>83</v>
      </c>
      <c r="T31" s="192" t="s">
        <v>134</v>
      </c>
      <c r="U31" s="195"/>
      <c r="V31" s="50"/>
      <c r="W31" s="50"/>
      <c r="X31" s="61"/>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row>
    <row r="32" spans="1:56" s="23" customFormat="1">
      <c r="A32" s="50"/>
      <c r="B32" s="36"/>
      <c r="C32" s="25"/>
      <c r="D32" s="25"/>
      <c r="E32" s="25"/>
      <c r="F32" s="77"/>
      <c r="G32" s="42"/>
      <c r="H32" s="77"/>
      <c r="I32" s="97"/>
      <c r="J32" s="50"/>
      <c r="K32" s="50"/>
      <c r="L32" s="50"/>
      <c r="M32" s="50"/>
      <c r="N32" s="50"/>
      <c r="O32" s="50"/>
      <c r="P32" s="50"/>
      <c r="Q32" s="193" t="s">
        <v>103</v>
      </c>
      <c r="R32" s="195"/>
      <c r="S32" s="1" t="s">
        <v>73</v>
      </c>
      <c r="T32" s="192" t="s">
        <v>135</v>
      </c>
      <c r="U32" s="195"/>
      <c r="V32" s="50"/>
      <c r="W32" s="50"/>
      <c r="X32" s="61"/>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row>
    <row r="33" spans="1:56" s="23" customFormat="1">
      <c r="A33" s="50"/>
      <c r="B33" s="36"/>
      <c r="C33" s="25"/>
      <c r="D33" s="25"/>
      <c r="E33" s="25"/>
      <c r="F33" s="77"/>
      <c r="G33" s="42"/>
      <c r="H33" s="77"/>
      <c r="I33" s="36"/>
      <c r="J33" s="50"/>
      <c r="K33" s="50"/>
      <c r="L33" s="50"/>
      <c r="M33" s="50"/>
      <c r="N33" s="50"/>
      <c r="O33" s="50"/>
      <c r="P33" s="50"/>
      <c r="Q33" s="193" t="s">
        <v>104</v>
      </c>
      <c r="R33" s="195"/>
      <c r="S33" s="108"/>
      <c r="T33" s="192" t="s">
        <v>136</v>
      </c>
      <c r="U33" s="195"/>
      <c r="V33" s="50"/>
      <c r="W33" s="50"/>
      <c r="X33" s="61"/>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row>
    <row r="34" spans="1:56" s="23" customFormat="1">
      <c r="A34" s="50"/>
      <c r="B34" s="36"/>
      <c r="C34" s="25"/>
      <c r="D34" s="25"/>
      <c r="E34" s="25"/>
      <c r="F34" s="77"/>
      <c r="G34" s="42"/>
      <c r="H34" s="77"/>
      <c r="I34" s="36"/>
      <c r="J34" s="50"/>
      <c r="K34" s="50"/>
      <c r="L34" s="50"/>
      <c r="M34" s="50"/>
      <c r="N34" s="50"/>
      <c r="O34" s="50"/>
      <c r="P34" s="50"/>
      <c r="Q34" s="193" t="s">
        <v>73</v>
      </c>
      <c r="R34" s="195"/>
      <c r="S34" s="108"/>
      <c r="T34" s="195"/>
      <c r="U34" s="195"/>
      <c r="V34" s="50"/>
      <c r="W34" s="50"/>
      <c r="X34" s="61"/>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row>
    <row r="35" spans="1:56">
      <c r="A35" s="50"/>
      <c r="B35" s="36"/>
      <c r="C35" s="25"/>
      <c r="D35" s="25"/>
      <c r="E35" s="25"/>
      <c r="F35" s="77"/>
      <c r="G35" s="42"/>
      <c r="H35" s="77"/>
      <c r="I35" s="36"/>
      <c r="J35" s="50"/>
      <c r="K35" s="50"/>
      <c r="L35" s="50"/>
      <c r="M35" s="50"/>
      <c r="N35" s="50"/>
      <c r="O35" s="50"/>
      <c r="P35" s="50"/>
      <c r="Q35" s="193" t="s">
        <v>105</v>
      </c>
      <c r="R35" s="195"/>
      <c r="S35" s="197"/>
      <c r="T35" s="195"/>
      <c r="U35" s="195"/>
      <c r="V35" s="50"/>
      <c r="W35" s="50"/>
      <c r="X35" s="61"/>
      <c r="Y35" s="25"/>
      <c r="Z35" s="25"/>
      <c r="AA35" s="25"/>
      <c r="AB35" s="25"/>
      <c r="AC35" s="25"/>
      <c r="AD35" s="25"/>
      <c r="AE35" s="25"/>
      <c r="AF35" s="25"/>
      <c r="AG35" s="25"/>
      <c r="AH35" s="25"/>
      <c r="AI35" s="25"/>
      <c r="AJ35" s="26"/>
      <c r="AK35" s="26"/>
      <c r="AL35" s="26"/>
      <c r="AM35" s="26"/>
      <c r="AN35" s="26"/>
      <c r="AO35" s="26"/>
      <c r="AP35" s="26"/>
      <c r="AQ35" s="26"/>
      <c r="AR35" s="26"/>
      <c r="AS35" s="26"/>
      <c r="AT35" s="26"/>
      <c r="AU35" s="26"/>
      <c r="AV35" s="26"/>
      <c r="AW35" s="26"/>
      <c r="AX35" s="26"/>
      <c r="AY35" s="26"/>
      <c r="AZ35" s="26"/>
      <c r="BA35" s="26"/>
      <c r="BB35" s="26"/>
      <c r="BC35" s="26"/>
      <c r="BD35" s="26"/>
    </row>
    <row r="36" spans="1:56">
      <c r="A36" s="50"/>
      <c r="B36" s="36"/>
      <c r="C36" s="25"/>
      <c r="D36" s="25"/>
      <c r="E36" s="25"/>
      <c r="F36" s="77"/>
      <c r="G36" s="42"/>
      <c r="H36" s="77"/>
      <c r="I36" s="36"/>
      <c r="J36" s="50"/>
      <c r="K36" s="50"/>
      <c r="L36" s="50"/>
      <c r="M36" s="50"/>
      <c r="N36" s="50"/>
      <c r="O36" s="50"/>
      <c r="P36" s="50"/>
      <c r="Q36" s="193" t="s">
        <v>106</v>
      </c>
      <c r="R36" s="195"/>
      <c r="S36" s="197"/>
      <c r="T36" s="195"/>
      <c r="U36" s="195"/>
      <c r="V36" s="50"/>
      <c r="W36" s="50"/>
      <c r="X36" s="61"/>
      <c r="Y36" s="25"/>
      <c r="Z36" s="25"/>
      <c r="AA36" s="25"/>
      <c r="AB36" s="25"/>
      <c r="AC36" s="25"/>
      <c r="AD36" s="25"/>
      <c r="AE36" s="25"/>
      <c r="AF36" s="25"/>
      <c r="AG36" s="25"/>
      <c r="AH36" s="25"/>
      <c r="AI36" s="25"/>
      <c r="AJ36" s="26"/>
      <c r="AK36" s="26"/>
      <c r="AL36" s="26"/>
      <c r="AM36" s="26"/>
      <c r="AN36" s="26"/>
      <c r="AO36" s="26"/>
      <c r="AP36" s="26"/>
      <c r="AQ36" s="26"/>
      <c r="AR36" s="26"/>
      <c r="AS36" s="26"/>
      <c r="AT36" s="26"/>
      <c r="AU36" s="26"/>
      <c r="AV36" s="26"/>
      <c r="AW36" s="26"/>
      <c r="AX36" s="26"/>
      <c r="AY36" s="26"/>
      <c r="AZ36" s="26"/>
      <c r="BA36" s="26"/>
      <c r="BB36" s="26"/>
      <c r="BC36" s="26"/>
      <c r="BD36" s="26"/>
    </row>
    <row r="37" spans="1:56">
      <c r="A37" s="50"/>
      <c r="B37" s="36"/>
      <c r="C37" s="25"/>
      <c r="D37" s="25"/>
      <c r="E37" s="25"/>
      <c r="F37" s="77"/>
      <c r="G37" s="42"/>
      <c r="H37" s="77"/>
      <c r="I37" s="36"/>
      <c r="J37" s="50"/>
      <c r="K37" s="50"/>
      <c r="L37" s="50"/>
      <c r="M37" s="50"/>
      <c r="N37" s="50"/>
      <c r="O37" s="50"/>
      <c r="P37" s="50"/>
      <c r="Q37" s="193" t="s">
        <v>107</v>
      </c>
      <c r="R37" s="195"/>
      <c r="S37" s="197"/>
      <c r="T37" s="195"/>
      <c r="U37" s="195"/>
      <c r="V37" s="50"/>
      <c r="W37" s="50"/>
      <c r="X37" s="61"/>
      <c r="Y37" s="25"/>
      <c r="Z37" s="25"/>
      <c r="AA37" s="25"/>
      <c r="AB37" s="25"/>
      <c r="AC37" s="25"/>
      <c r="AD37" s="25"/>
      <c r="AE37" s="25"/>
      <c r="AF37" s="25"/>
      <c r="AG37" s="25"/>
      <c r="AH37" s="25"/>
      <c r="AI37" s="25"/>
      <c r="AJ37" s="26"/>
      <c r="AK37" s="26"/>
      <c r="AL37" s="26"/>
      <c r="AM37" s="26"/>
      <c r="AN37" s="26"/>
      <c r="AO37" s="26"/>
      <c r="AP37" s="26"/>
      <c r="AQ37" s="26"/>
      <c r="AR37" s="26"/>
      <c r="AS37" s="26"/>
      <c r="AT37" s="26"/>
      <c r="AU37" s="26"/>
      <c r="AV37" s="26"/>
      <c r="AW37" s="26"/>
      <c r="AX37" s="26"/>
      <c r="AY37" s="26"/>
      <c r="AZ37" s="26"/>
      <c r="BA37" s="26"/>
      <c r="BB37" s="26"/>
      <c r="BC37" s="26"/>
      <c r="BD37" s="26"/>
    </row>
    <row r="38" spans="1:56">
      <c r="A38" s="50"/>
      <c r="B38" s="36"/>
      <c r="C38" s="25"/>
      <c r="D38" s="25"/>
      <c r="E38" s="25"/>
      <c r="F38" s="77"/>
      <c r="G38" s="42"/>
      <c r="H38" s="77"/>
      <c r="I38" s="36"/>
      <c r="J38" s="50"/>
      <c r="K38" s="50"/>
      <c r="L38" s="50"/>
      <c r="M38" s="50"/>
      <c r="N38" s="50"/>
      <c r="O38" s="50"/>
      <c r="P38" s="50"/>
      <c r="Q38" s="193" t="s">
        <v>108</v>
      </c>
      <c r="R38" s="195"/>
      <c r="S38" s="197"/>
      <c r="T38" s="195"/>
      <c r="U38" s="195"/>
      <c r="V38" s="50"/>
      <c r="W38" s="50"/>
      <c r="X38" s="23"/>
      <c r="Y38" s="23"/>
      <c r="Z38" s="23"/>
      <c r="AA38" s="23"/>
      <c r="AB38" s="23"/>
      <c r="AC38" s="23"/>
      <c r="AD38" s="23"/>
      <c r="AE38" s="23"/>
      <c r="AF38" s="23"/>
      <c r="AG38" s="23"/>
      <c r="AH38" s="23"/>
      <c r="AI38" s="23"/>
    </row>
    <row r="39" spans="1:56">
      <c r="A39" s="50"/>
      <c r="B39" s="36"/>
      <c r="C39" s="25"/>
      <c r="D39" s="25"/>
      <c r="E39" s="25"/>
      <c r="F39" s="77"/>
      <c r="G39" s="42"/>
      <c r="H39" s="77"/>
      <c r="I39" s="36"/>
      <c r="J39" s="50"/>
      <c r="K39" s="50"/>
      <c r="L39" s="50"/>
      <c r="M39" s="50"/>
      <c r="N39" s="50"/>
      <c r="O39" s="50"/>
      <c r="P39" s="50"/>
      <c r="Q39" s="193" t="s">
        <v>109</v>
      </c>
      <c r="R39" s="195"/>
      <c r="S39" s="197"/>
      <c r="T39" s="195"/>
      <c r="U39" s="195"/>
      <c r="V39" s="50"/>
      <c r="W39" s="50"/>
      <c r="X39" s="23"/>
      <c r="Y39" s="23"/>
      <c r="Z39" s="23"/>
      <c r="AA39" s="23"/>
      <c r="AB39" s="23"/>
      <c r="AC39" s="23"/>
      <c r="AD39" s="23"/>
      <c r="AE39" s="23"/>
      <c r="AF39" s="23"/>
      <c r="AG39" s="23"/>
      <c r="AH39" s="23"/>
      <c r="AI39" s="23"/>
    </row>
    <row r="40" spans="1:56">
      <c r="A40" s="49"/>
      <c r="B40" s="36"/>
      <c r="C40" s="25"/>
      <c r="D40" s="25"/>
      <c r="E40" s="25"/>
      <c r="F40" s="77"/>
      <c r="G40" s="42"/>
      <c r="H40" s="77"/>
      <c r="I40" s="36"/>
      <c r="J40" s="49"/>
      <c r="K40" s="49"/>
      <c r="L40" s="49"/>
      <c r="M40" s="49"/>
      <c r="N40" s="49"/>
      <c r="O40" s="49"/>
      <c r="P40" s="49"/>
      <c r="Q40" s="198" t="s">
        <v>110</v>
      </c>
      <c r="R40" s="199"/>
      <c r="S40" s="197"/>
      <c r="T40" s="199"/>
      <c r="U40" s="199"/>
      <c r="V40" s="49"/>
      <c r="W40" s="49"/>
      <c r="X40" s="23"/>
      <c r="Y40" s="23"/>
      <c r="Z40" s="23"/>
      <c r="AA40" s="23"/>
      <c r="AB40" s="23"/>
      <c r="AC40" s="23"/>
      <c r="AD40" s="23"/>
      <c r="AE40" s="23"/>
      <c r="AF40" s="23"/>
      <c r="AG40" s="23"/>
      <c r="AH40" s="23"/>
      <c r="AI40" s="23"/>
    </row>
    <row r="41" spans="1:56">
      <c r="A41" s="49"/>
      <c r="B41" s="36"/>
      <c r="C41" s="25"/>
      <c r="D41" s="25"/>
      <c r="E41" s="25"/>
      <c r="F41" s="77"/>
      <c r="G41" s="42"/>
      <c r="H41" s="77"/>
      <c r="I41" s="36"/>
      <c r="J41" s="49"/>
      <c r="K41" s="49"/>
      <c r="L41" s="49"/>
      <c r="M41" s="49"/>
      <c r="N41" s="49"/>
      <c r="O41" s="49"/>
      <c r="P41" s="49"/>
      <c r="Q41" s="198" t="s">
        <v>111</v>
      </c>
      <c r="R41" s="199"/>
      <c r="S41" s="197"/>
      <c r="T41" s="199"/>
      <c r="U41" s="199"/>
      <c r="V41" s="49"/>
      <c r="W41" s="49"/>
      <c r="X41" s="23"/>
      <c r="Y41" s="23"/>
      <c r="Z41" s="23"/>
      <c r="AA41" s="23"/>
      <c r="AB41" s="23"/>
      <c r="AC41" s="23"/>
      <c r="AD41" s="23"/>
      <c r="AE41" s="23"/>
      <c r="AF41" s="23"/>
      <c r="AG41" s="23"/>
      <c r="AH41" s="23"/>
      <c r="AI41" s="23"/>
    </row>
    <row r="42" spans="1:56">
      <c r="A42" s="49"/>
      <c r="B42" s="36"/>
      <c r="C42" s="25"/>
      <c r="D42" s="25"/>
      <c r="E42" s="25"/>
      <c r="F42" s="78"/>
      <c r="G42" s="42"/>
      <c r="H42" s="78"/>
      <c r="I42" s="36"/>
      <c r="J42" s="49"/>
      <c r="K42" s="49"/>
      <c r="L42" s="49"/>
      <c r="M42" s="49"/>
      <c r="N42" s="49"/>
      <c r="O42" s="49"/>
      <c r="P42" s="49"/>
      <c r="Q42" s="198" t="s">
        <v>112</v>
      </c>
      <c r="R42" s="199"/>
      <c r="S42" s="197"/>
      <c r="T42" s="199"/>
      <c r="U42" s="199"/>
      <c r="V42" s="49"/>
      <c r="W42" s="49"/>
      <c r="X42" s="23"/>
      <c r="Y42" s="23"/>
      <c r="Z42" s="23"/>
      <c r="AA42" s="23"/>
      <c r="AB42" s="23"/>
      <c r="AC42" s="23"/>
      <c r="AD42" s="23"/>
      <c r="AE42" s="23"/>
      <c r="AF42" s="23"/>
      <c r="AG42" s="23"/>
      <c r="AH42" s="23"/>
      <c r="AI42" s="23"/>
    </row>
    <row r="43" spans="1:56">
      <c r="A43" s="50"/>
      <c r="B43" s="36"/>
      <c r="C43" s="25"/>
      <c r="D43" s="25"/>
      <c r="E43" s="25"/>
      <c r="F43" s="78"/>
      <c r="G43" s="42"/>
      <c r="H43" s="78"/>
      <c r="I43" s="36"/>
      <c r="J43" s="50"/>
      <c r="K43" s="50"/>
      <c r="L43" s="50"/>
      <c r="M43" s="50"/>
      <c r="N43" s="50"/>
      <c r="O43" s="50"/>
      <c r="P43" s="50"/>
      <c r="Q43" s="193" t="s">
        <v>113</v>
      </c>
      <c r="R43" s="195"/>
      <c r="S43" s="197"/>
      <c r="T43" s="195"/>
      <c r="U43" s="195"/>
      <c r="V43" s="50"/>
      <c r="W43" s="50"/>
      <c r="X43" s="23"/>
      <c r="Y43" s="23"/>
      <c r="Z43" s="23"/>
      <c r="AA43" s="23"/>
      <c r="AB43" s="23"/>
      <c r="AC43" s="23"/>
      <c r="AD43" s="23"/>
      <c r="AE43" s="23"/>
      <c r="AF43" s="23"/>
      <c r="AG43" s="23"/>
      <c r="AH43" s="23"/>
      <c r="AI43" s="23"/>
    </row>
    <row r="44" spans="1:56">
      <c r="A44" s="50"/>
      <c r="B44" s="36"/>
      <c r="C44" s="25"/>
      <c r="D44" s="25"/>
      <c r="E44" s="25"/>
      <c r="F44" s="78"/>
      <c r="G44" s="42"/>
      <c r="H44" s="78"/>
      <c r="I44" s="36"/>
      <c r="J44" s="50"/>
      <c r="K44" s="50"/>
      <c r="L44" s="50"/>
      <c r="M44" s="50"/>
      <c r="N44" s="50"/>
      <c r="O44" s="50"/>
      <c r="P44" s="50"/>
      <c r="Q44" s="193" t="s">
        <v>78</v>
      </c>
      <c r="R44" s="195"/>
      <c r="S44" s="197"/>
      <c r="T44" s="195"/>
      <c r="U44" s="195"/>
      <c r="V44" s="50"/>
      <c r="W44" s="50"/>
      <c r="X44" s="23"/>
      <c r="Y44" s="23"/>
      <c r="Z44" s="23"/>
      <c r="AA44" s="23"/>
      <c r="AB44" s="23"/>
      <c r="AC44" s="23"/>
      <c r="AD44" s="23"/>
      <c r="AE44" s="23"/>
      <c r="AF44" s="23"/>
      <c r="AG44" s="23"/>
      <c r="AH44" s="23"/>
      <c r="AI44" s="23"/>
    </row>
    <row r="45" spans="1:56" s="23" customFormat="1">
      <c r="A45" s="51"/>
      <c r="B45" s="36"/>
      <c r="C45" s="25"/>
      <c r="D45" s="25"/>
      <c r="E45" s="25"/>
      <c r="F45" s="78"/>
      <c r="G45" s="42"/>
      <c r="H45" s="78"/>
      <c r="I45" s="36"/>
      <c r="J45" s="51"/>
      <c r="K45" s="51"/>
      <c r="L45" s="51"/>
      <c r="M45" s="51"/>
      <c r="N45" s="51"/>
      <c r="O45" s="51"/>
      <c r="P45" s="51"/>
      <c r="Q45" s="200" t="s">
        <v>114</v>
      </c>
      <c r="R45" s="196"/>
      <c r="S45" s="108"/>
      <c r="T45" s="196"/>
      <c r="U45" s="196"/>
      <c r="V45" s="51"/>
      <c r="W45" s="51"/>
    </row>
    <row r="46" spans="1:56">
      <c r="A46" s="51"/>
      <c r="B46" s="36"/>
      <c r="C46" s="25"/>
      <c r="D46" s="25"/>
      <c r="E46" s="25"/>
      <c r="F46" s="78"/>
      <c r="G46" s="42"/>
      <c r="H46" s="78"/>
      <c r="I46" s="36"/>
      <c r="J46" s="51"/>
      <c r="K46" s="51"/>
      <c r="L46" s="51"/>
      <c r="M46" s="51"/>
      <c r="N46" s="51"/>
      <c r="O46" s="51"/>
      <c r="P46" s="51"/>
      <c r="Q46" s="200" t="s">
        <v>115</v>
      </c>
      <c r="R46" s="196"/>
      <c r="S46" s="197"/>
      <c r="T46" s="196"/>
      <c r="U46" s="196"/>
      <c r="V46" s="51"/>
      <c r="W46" s="51"/>
      <c r="X46" s="23"/>
      <c r="Y46" s="23"/>
      <c r="Z46" s="23"/>
      <c r="AA46" s="23"/>
      <c r="AB46" s="23"/>
      <c r="AC46" s="23"/>
      <c r="AD46" s="23"/>
      <c r="AE46" s="23"/>
      <c r="AF46" s="23"/>
      <c r="AG46" s="23"/>
      <c r="AH46" s="23"/>
      <c r="AI46" s="23"/>
    </row>
    <row r="47" spans="1:56">
      <c r="A47" s="52"/>
      <c r="B47" s="36"/>
      <c r="C47" s="25"/>
      <c r="D47" s="25"/>
      <c r="E47" s="25"/>
      <c r="F47" s="78"/>
      <c r="G47" s="42"/>
      <c r="H47" s="78"/>
      <c r="I47" s="36"/>
      <c r="J47" s="52"/>
      <c r="K47" s="52"/>
      <c r="L47" s="52"/>
      <c r="M47" s="52"/>
      <c r="N47" s="52"/>
      <c r="O47" s="52"/>
      <c r="P47" s="52"/>
      <c r="Q47" s="201" t="s">
        <v>116</v>
      </c>
      <c r="R47" s="202"/>
      <c r="S47" s="197"/>
      <c r="T47" s="202"/>
      <c r="U47" s="202"/>
      <c r="V47" s="52"/>
      <c r="W47" s="52"/>
      <c r="X47" s="23"/>
      <c r="Y47" s="23"/>
      <c r="Z47" s="23"/>
      <c r="AA47" s="23"/>
      <c r="AB47" s="23"/>
      <c r="AC47" s="23"/>
      <c r="AD47" s="23"/>
      <c r="AE47" s="23"/>
      <c r="AF47" s="23"/>
      <c r="AG47" s="23"/>
      <c r="AH47" s="23"/>
      <c r="AI47" s="23"/>
    </row>
    <row r="48" spans="1:56">
      <c r="A48" s="50"/>
      <c r="B48" s="36"/>
      <c r="C48" s="25"/>
      <c r="D48" s="25"/>
      <c r="E48" s="25"/>
      <c r="F48" s="78"/>
      <c r="G48" s="42"/>
      <c r="H48" s="78"/>
      <c r="I48" s="36"/>
      <c r="J48" s="50"/>
      <c r="K48" s="50"/>
      <c r="L48" s="50"/>
      <c r="M48" s="50"/>
      <c r="N48" s="50"/>
      <c r="O48" s="50"/>
      <c r="P48" s="50"/>
      <c r="Q48" s="193" t="s">
        <v>117</v>
      </c>
      <c r="R48" s="195"/>
      <c r="S48" s="197"/>
      <c r="T48" s="195"/>
      <c r="U48" s="195"/>
      <c r="V48" s="50"/>
      <c r="W48" s="50"/>
      <c r="X48" s="23"/>
      <c r="Y48" s="23"/>
      <c r="Z48" s="23"/>
      <c r="AA48" s="23"/>
      <c r="AB48" s="23"/>
      <c r="AC48" s="23"/>
      <c r="AD48" s="23"/>
      <c r="AE48" s="23"/>
      <c r="AF48" s="23"/>
      <c r="AG48" s="23"/>
      <c r="AH48" s="23"/>
      <c r="AI48" s="23"/>
    </row>
    <row r="49" spans="1:35">
      <c r="A49" s="50"/>
      <c r="B49" s="36"/>
      <c r="C49" s="25"/>
      <c r="D49" s="25"/>
      <c r="E49" s="25"/>
      <c r="F49" s="78"/>
      <c r="G49" s="42"/>
      <c r="H49" s="78"/>
      <c r="I49" s="36"/>
      <c r="J49" s="50"/>
      <c r="K49" s="50"/>
      <c r="L49" s="50"/>
      <c r="M49" s="50"/>
      <c r="N49" s="50"/>
      <c r="O49" s="50"/>
      <c r="P49" s="50"/>
      <c r="Q49" s="193" t="s">
        <v>118</v>
      </c>
      <c r="R49" s="195"/>
      <c r="S49" s="197"/>
      <c r="T49" s="195"/>
      <c r="U49" s="195"/>
      <c r="V49" s="50"/>
      <c r="W49" s="50"/>
      <c r="X49" s="23"/>
      <c r="Y49" s="23"/>
      <c r="Z49" s="23"/>
      <c r="AA49" s="23"/>
      <c r="AB49" s="23"/>
      <c r="AC49" s="23"/>
      <c r="AD49" s="23"/>
      <c r="AE49" s="23"/>
      <c r="AF49" s="23"/>
      <c r="AG49" s="23"/>
      <c r="AH49" s="23"/>
      <c r="AI49" s="23"/>
    </row>
    <row r="50" spans="1:35">
      <c r="A50" s="50"/>
      <c r="B50" s="36"/>
      <c r="C50" s="25"/>
      <c r="D50" s="25"/>
      <c r="E50" s="25"/>
      <c r="F50" s="78"/>
      <c r="G50" s="42"/>
      <c r="H50" s="78"/>
      <c r="I50" s="36"/>
      <c r="J50" s="50"/>
      <c r="K50" s="50"/>
      <c r="L50" s="50"/>
      <c r="M50" s="50"/>
      <c r="N50" s="50"/>
      <c r="O50" s="50"/>
      <c r="P50" s="50"/>
      <c r="Q50" s="50"/>
      <c r="R50" s="50"/>
      <c r="S50" s="50"/>
      <c r="T50" s="50"/>
      <c r="U50" s="50"/>
      <c r="V50" s="50"/>
      <c r="W50" s="50"/>
      <c r="X50" s="23"/>
      <c r="Y50" s="23"/>
      <c r="Z50" s="23"/>
      <c r="AA50" s="23"/>
      <c r="AB50" s="23"/>
      <c r="AC50" s="23"/>
      <c r="AD50" s="23"/>
      <c r="AE50" s="23"/>
      <c r="AF50" s="23"/>
      <c r="AG50" s="23"/>
      <c r="AH50" s="23"/>
      <c r="AI50" s="23"/>
    </row>
    <row r="51" spans="1:35">
      <c r="A51" s="50"/>
      <c r="B51" s="36"/>
      <c r="C51" s="25"/>
      <c r="D51" s="25"/>
      <c r="E51" s="25"/>
      <c r="F51" s="78"/>
      <c r="G51" s="42"/>
      <c r="H51" s="78"/>
      <c r="I51" s="36"/>
      <c r="J51" s="50"/>
      <c r="K51" s="50"/>
      <c r="L51" s="50"/>
      <c r="M51" s="50"/>
      <c r="N51" s="50"/>
      <c r="O51" s="50"/>
      <c r="P51" s="50"/>
      <c r="Q51" s="50"/>
      <c r="R51" s="50"/>
      <c r="S51" s="50"/>
      <c r="T51" s="50"/>
      <c r="U51" s="50"/>
      <c r="V51" s="50"/>
      <c r="W51" s="50"/>
      <c r="X51" s="23"/>
      <c r="Y51" s="23"/>
      <c r="Z51" s="23"/>
      <c r="AA51" s="23"/>
      <c r="AB51" s="23"/>
      <c r="AC51" s="23"/>
      <c r="AD51" s="23"/>
      <c r="AE51" s="23"/>
      <c r="AF51" s="23"/>
      <c r="AG51" s="23"/>
      <c r="AH51" s="23"/>
      <c r="AI51" s="23"/>
    </row>
    <row r="52" spans="1:35">
      <c r="A52" s="50"/>
      <c r="B52" s="36"/>
      <c r="C52" s="25"/>
      <c r="D52" s="25"/>
      <c r="E52" s="25"/>
      <c r="F52" s="78"/>
      <c r="G52" s="42"/>
      <c r="H52" s="78"/>
      <c r="I52" s="36"/>
      <c r="J52" s="50"/>
      <c r="K52" s="50"/>
      <c r="L52" s="50"/>
      <c r="M52" s="50"/>
      <c r="N52" s="50"/>
      <c r="O52" s="50"/>
      <c r="P52" s="50"/>
      <c r="Q52" s="50"/>
      <c r="R52" s="50"/>
      <c r="S52" s="50"/>
      <c r="T52" s="50"/>
      <c r="U52" s="50"/>
      <c r="V52" s="50"/>
      <c r="W52" s="50"/>
      <c r="X52" s="23"/>
      <c r="Y52" s="23"/>
      <c r="Z52" s="23"/>
      <c r="AA52" s="23"/>
      <c r="AB52" s="23"/>
      <c r="AC52" s="23"/>
      <c r="AD52" s="23"/>
      <c r="AE52" s="23"/>
      <c r="AF52" s="23"/>
      <c r="AG52" s="23"/>
      <c r="AH52" s="23"/>
      <c r="AI52" s="23"/>
    </row>
    <row r="53" spans="1:35">
      <c r="A53" s="50"/>
      <c r="B53" s="36"/>
      <c r="C53" s="25"/>
      <c r="D53" s="25"/>
      <c r="E53" s="25"/>
      <c r="F53" s="78"/>
      <c r="G53" s="42"/>
      <c r="H53" s="78"/>
      <c r="I53" s="36"/>
      <c r="J53" s="50"/>
      <c r="K53" s="50"/>
      <c r="L53" s="50"/>
      <c r="M53" s="50"/>
      <c r="N53" s="50"/>
      <c r="O53" s="50"/>
      <c r="P53" s="50"/>
      <c r="Q53" s="50"/>
      <c r="R53" s="50"/>
      <c r="S53" s="50"/>
      <c r="T53" s="50"/>
      <c r="U53" s="50"/>
      <c r="V53" s="50"/>
      <c r="W53" s="50"/>
      <c r="X53" s="23"/>
      <c r="Y53" s="23"/>
      <c r="Z53" s="23"/>
      <c r="AA53" s="23"/>
      <c r="AB53" s="23"/>
      <c r="AC53" s="23"/>
      <c r="AD53" s="23"/>
      <c r="AE53" s="23"/>
      <c r="AF53" s="23"/>
      <c r="AG53" s="23"/>
      <c r="AH53" s="23"/>
      <c r="AI53" s="23"/>
    </row>
    <row r="54" spans="1:35">
      <c r="A54" s="50"/>
      <c r="B54" s="36"/>
      <c r="C54" s="25"/>
      <c r="D54" s="25"/>
      <c r="E54" s="25"/>
      <c r="F54" s="78"/>
      <c r="G54" s="42"/>
      <c r="H54" s="78"/>
      <c r="I54" s="36"/>
      <c r="J54" s="50"/>
      <c r="K54" s="50"/>
      <c r="L54" s="50"/>
      <c r="M54" s="50"/>
      <c r="N54" s="50"/>
      <c r="O54" s="50"/>
      <c r="P54" s="50"/>
      <c r="Q54" s="50"/>
      <c r="R54" s="50"/>
      <c r="S54" s="50"/>
      <c r="T54" s="50"/>
      <c r="U54" s="50"/>
      <c r="V54" s="50"/>
      <c r="W54" s="50"/>
      <c r="X54" s="23"/>
      <c r="Y54" s="23"/>
      <c r="Z54" s="23"/>
      <c r="AA54" s="23"/>
      <c r="AB54" s="23"/>
      <c r="AC54" s="23"/>
      <c r="AD54" s="23"/>
      <c r="AE54" s="23"/>
      <c r="AF54" s="23"/>
      <c r="AG54" s="23"/>
      <c r="AH54" s="23"/>
      <c r="AI54" s="23"/>
    </row>
    <row r="55" spans="1:35">
      <c r="A55" s="50"/>
      <c r="B55" s="36"/>
      <c r="C55" s="25"/>
      <c r="D55" s="25"/>
      <c r="E55" s="25"/>
      <c r="F55" s="78"/>
      <c r="G55" s="42"/>
      <c r="H55" s="78"/>
      <c r="I55" s="36"/>
      <c r="J55" s="50"/>
      <c r="K55" s="50"/>
      <c r="L55" s="50"/>
      <c r="M55" s="50"/>
      <c r="N55" s="50"/>
      <c r="O55" s="50"/>
      <c r="P55" s="50"/>
      <c r="Q55" s="50"/>
      <c r="R55" s="50"/>
      <c r="S55" s="50"/>
      <c r="T55" s="50"/>
      <c r="U55" s="50"/>
      <c r="V55" s="50"/>
      <c r="W55" s="50"/>
      <c r="X55" s="23"/>
      <c r="Y55" s="23"/>
      <c r="Z55" s="23"/>
      <c r="AA55" s="23"/>
      <c r="AB55" s="23"/>
      <c r="AC55" s="23"/>
      <c r="AD55" s="23"/>
      <c r="AE55" s="23"/>
      <c r="AF55" s="23"/>
      <c r="AG55" s="23"/>
      <c r="AH55" s="23"/>
      <c r="AI55" s="23"/>
    </row>
    <row r="56" spans="1:35">
      <c r="A56" s="50"/>
      <c r="B56" s="36"/>
      <c r="C56" s="25"/>
      <c r="D56" s="25"/>
      <c r="E56" s="25"/>
      <c r="F56" s="78"/>
      <c r="G56" s="42"/>
      <c r="H56" s="78"/>
      <c r="I56" s="36"/>
      <c r="J56" s="50"/>
      <c r="K56" s="50"/>
      <c r="L56" s="50"/>
      <c r="M56" s="50"/>
      <c r="N56" s="50"/>
      <c r="O56" s="50"/>
      <c r="P56" s="50"/>
      <c r="Q56" s="50"/>
      <c r="R56" s="50"/>
      <c r="S56" s="50"/>
      <c r="T56" s="50"/>
      <c r="U56" s="50"/>
      <c r="V56" s="50"/>
      <c r="W56" s="50"/>
      <c r="X56" s="23"/>
      <c r="Y56" s="23"/>
      <c r="Z56" s="23"/>
      <c r="AA56" s="23"/>
      <c r="AB56" s="23"/>
      <c r="AC56" s="23"/>
      <c r="AD56" s="23"/>
      <c r="AE56" s="23"/>
      <c r="AF56" s="23"/>
      <c r="AG56" s="23"/>
      <c r="AH56" s="23"/>
      <c r="AI56" s="23"/>
    </row>
    <row r="57" spans="1:35">
      <c r="A57" s="50"/>
      <c r="B57" s="36"/>
      <c r="C57" s="25"/>
      <c r="D57" s="25"/>
      <c r="E57" s="25"/>
      <c r="F57" s="78"/>
      <c r="G57" s="42"/>
      <c r="H57" s="78"/>
      <c r="I57" s="36"/>
      <c r="J57" s="50"/>
      <c r="K57" s="50"/>
      <c r="L57" s="50"/>
      <c r="M57" s="50"/>
      <c r="N57" s="50"/>
      <c r="O57" s="50"/>
      <c r="P57" s="50"/>
      <c r="Q57" s="50"/>
      <c r="R57" s="50"/>
      <c r="S57" s="50"/>
      <c r="T57" s="50"/>
      <c r="U57" s="50"/>
      <c r="V57" s="50"/>
      <c r="W57" s="50"/>
      <c r="X57" s="23"/>
      <c r="Y57" s="23"/>
      <c r="Z57" s="23"/>
      <c r="AA57" s="23"/>
      <c r="AB57" s="23"/>
      <c r="AC57" s="23"/>
      <c r="AD57" s="23"/>
      <c r="AE57" s="23"/>
      <c r="AF57" s="23"/>
      <c r="AG57" s="23"/>
      <c r="AH57" s="23"/>
      <c r="AI57" s="23"/>
    </row>
    <row r="58" spans="1:35">
      <c r="A58" s="52"/>
      <c r="B58" s="36"/>
      <c r="C58" s="25"/>
      <c r="D58" s="25"/>
      <c r="E58" s="25"/>
      <c r="F58" s="78"/>
      <c r="G58" s="42"/>
      <c r="H58" s="78"/>
      <c r="I58" s="36"/>
      <c r="J58" s="52"/>
      <c r="K58" s="52"/>
      <c r="L58" s="52"/>
      <c r="M58" s="52"/>
      <c r="N58" s="52"/>
      <c r="O58" s="52"/>
      <c r="P58" s="52"/>
      <c r="Q58" s="52"/>
      <c r="R58" s="52"/>
      <c r="S58" s="52"/>
      <c r="T58" s="52"/>
      <c r="U58" s="52"/>
      <c r="V58" s="52"/>
      <c r="W58" s="52"/>
      <c r="X58" s="23"/>
      <c r="Y58" s="23"/>
      <c r="Z58" s="23"/>
      <c r="AA58" s="23"/>
      <c r="AB58" s="23"/>
      <c r="AC58" s="23"/>
      <c r="AD58" s="23"/>
      <c r="AE58" s="23"/>
      <c r="AF58" s="23"/>
      <c r="AG58" s="23"/>
      <c r="AH58" s="23"/>
      <c r="AI58" s="23"/>
    </row>
    <row r="59" spans="1:35">
      <c r="A59" s="53"/>
      <c r="B59" s="95"/>
      <c r="C59" s="37"/>
      <c r="D59" s="37"/>
      <c r="E59" s="37"/>
      <c r="F59" s="79"/>
      <c r="G59" s="43"/>
      <c r="H59" s="79"/>
      <c r="I59" s="95"/>
      <c r="J59" s="53"/>
      <c r="K59" s="53"/>
      <c r="L59" s="53"/>
      <c r="M59" s="53"/>
      <c r="N59" s="53"/>
      <c r="O59" s="53"/>
      <c r="P59" s="53"/>
      <c r="Q59" s="53"/>
      <c r="R59" s="53"/>
      <c r="S59" s="53"/>
      <c r="T59" s="53"/>
      <c r="U59" s="53"/>
      <c r="V59" s="53"/>
      <c r="W59" s="53"/>
      <c r="X59" s="23"/>
      <c r="Y59" s="23"/>
      <c r="Z59" s="23"/>
      <c r="AA59" s="23"/>
      <c r="AB59" s="23"/>
      <c r="AC59" s="23"/>
      <c r="AD59" s="23"/>
      <c r="AE59" s="23"/>
      <c r="AF59" s="23"/>
      <c r="AG59" s="23"/>
      <c r="AH59" s="23"/>
      <c r="AI59" s="23"/>
    </row>
    <row r="60" spans="1:35">
      <c r="A60" s="52"/>
      <c r="B60" s="36"/>
      <c r="C60" s="25"/>
      <c r="D60" s="25"/>
      <c r="E60" s="25"/>
      <c r="F60" s="78"/>
      <c r="G60" s="42"/>
      <c r="H60" s="78"/>
      <c r="I60" s="36"/>
      <c r="J60" s="52"/>
      <c r="K60" s="52"/>
      <c r="L60" s="52"/>
      <c r="M60" s="52"/>
      <c r="N60" s="52"/>
      <c r="O60" s="52"/>
      <c r="P60" s="52"/>
      <c r="Q60" s="52"/>
      <c r="R60" s="52"/>
      <c r="S60" s="52"/>
      <c r="T60" s="52"/>
      <c r="U60" s="52"/>
      <c r="V60" s="52"/>
      <c r="W60" s="52"/>
      <c r="X60" s="23"/>
      <c r="Y60" s="23"/>
      <c r="Z60" s="23"/>
      <c r="AA60" s="23"/>
      <c r="AB60" s="23"/>
      <c r="AC60" s="23"/>
      <c r="AD60" s="23"/>
      <c r="AE60" s="23"/>
      <c r="AF60" s="23"/>
      <c r="AG60" s="23"/>
      <c r="AH60" s="23"/>
      <c r="AI60" s="23"/>
    </row>
    <row r="61" spans="1:35">
      <c r="A61" s="52"/>
      <c r="B61" s="36"/>
      <c r="C61" s="25"/>
      <c r="D61" s="25"/>
      <c r="E61" s="25"/>
      <c r="F61" s="78"/>
      <c r="G61" s="42"/>
      <c r="H61" s="78"/>
      <c r="I61" s="36"/>
      <c r="J61" s="52"/>
      <c r="K61" s="52"/>
      <c r="L61" s="52"/>
      <c r="M61" s="52"/>
      <c r="N61" s="52"/>
      <c r="O61" s="52"/>
      <c r="P61" s="52"/>
      <c r="Q61" s="52"/>
      <c r="R61" s="52"/>
      <c r="S61" s="52"/>
      <c r="T61" s="52"/>
      <c r="U61" s="52"/>
      <c r="V61" s="52"/>
      <c r="W61" s="52"/>
      <c r="X61" s="23"/>
      <c r="Y61" s="23"/>
      <c r="Z61" s="23"/>
      <c r="AA61" s="23"/>
      <c r="AB61" s="23"/>
      <c r="AC61" s="23"/>
      <c r="AD61" s="23"/>
      <c r="AE61" s="23"/>
      <c r="AF61" s="23"/>
      <c r="AG61" s="23"/>
      <c r="AH61" s="23"/>
      <c r="AI61" s="23"/>
    </row>
    <row r="62" spans="1:35">
      <c r="A62" s="52"/>
      <c r="B62" s="36"/>
      <c r="C62" s="25"/>
      <c r="D62" s="25"/>
      <c r="E62" s="25"/>
      <c r="F62" s="78"/>
      <c r="G62" s="42"/>
      <c r="H62" s="78"/>
      <c r="I62" s="36"/>
      <c r="J62" s="52"/>
      <c r="K62" s="52"/>
      <c r="L62" s="52"/>
      <c r="M62" s="52"/>
      <c r="N62" s="52"/>
      <c r="O62" s="52"/>
      <c r="P62" s="52"/>
      <c r="Q62" s="52"/>
      <c r="R62" s="52"/>
      <c r="S62" s="52"/>
      <c r="T62" s="52"/>
      <c r="U62" s="52"/>
      <c r="V62" s="52"/>
      <c r="W62" s="52"/>
      <c r="X62" s="23"/>
      <c r="Y62" s="23"/>
      <c r="Z62" s="23"/>
      <c r="AA62" s="23"/>
      <c r="AB62" s="23"/>
      <c r="AC62" s="23"/>
      <c r="AD62" s="23"/>
      <c r="AE62" s="23"/>
      <c r="AF62" s="23"/>
      <c r="AG62" s="23"/>
      <c r="AH62" s="23"/>
      <c r="AI62" s="23"/>
    </row>
    <row r="63" spans="1:35">
      <c r="A63" s="51"/>
      <c r="B63" s="36"/>
      <c r="C63" s="25"/>
      <c r="D63" s="25"/>
      <c r="E63" s="25"/>
      <c r="F63" s="78"/>
      <c r="G63" s="42"/>
      <c r="H63" s="78"/>
      <c r="I63" s="36"/>
      <c r="J63" s="51"/>
      <c r="K63" s="51"/>
      <c r="L63" s="51"/>
      <c r="M63" s="51"/>
      <c r="N63" s="51"/>
      <c r="O63" s="51"/>
      <c r="P63" s="51"/>
      <c r="Q63" s="51"/>
      <c r="R63" s="51"/>
      <c r="S63" s="51"/>
      <c r="T63" s="51"/>
      <c r="U63" s="51"/>
      <c r="V63" s="51"/>
      <c r="W63" s="51"/>
      <c r="X63" s="23"/>
      <c r="Y63" s="23"/>
      <c r="Z63" s="23"/>
      <c r="AA63" s="23"/>
      <c r="AB63" s="23"/>
      <c r="AC63" s="23"/>
      <c r="AD63" s="23"/>
      <c r="AE63" s="23"/>
      <c r="AF63" s="23"/>
      <c r="AG63" s="23"/>
      <c r="AH63" s="23"/>
      <c r="AI63" s="23"/>
    </row>
    <row r="64" spans="1:35">
      <c r="A64" s="51"/>
      <c r="B64" s="36"/>
      <c r="C64" s="25"/>
      <c r="D64" s="25"/>
      <c r="E64" s="25"/>
      <c r="F64" s="78"/>
      <c r="G64" s="42"/>
      <c r="H64" s="78"/>
      <c r="I64" s="36"/>
      <c r="J64" s="51"/>
      <c r="K64" s="51"/>
      <c r="L64" s="51"/>
      <c r="M64" s="51"/>
      <c r="N64" s="51"/>
      <c r="O64" s="51"/>
      <c r="P64" s="51"/>
      <c r="Q64" s="51"/>
      <c r="R64" s="51"/>
      <c r="S64" s="51"/>
      <c r="T64" s="51"/>
      <c r="U64" s="51"/>
      <c r="V64" s="51"/>
      <c r="W64" s="51"/>
      <c r="X64" s="23"/>
      <c r="Y64" s="23"/>
      <c r="Z64" s="23"/>
      <c r="AA64" s="23"/>
      <c r="AB64" s="23"/>
      <c r="AC64" s="23"/>
      <c r="AD64" s="23"/>
      <c r="AE64" s="23"/>
      <c r="AF64" s="23"/>
      <c r="AG64" s="23"/>
      <c r="AH64" s="23"/>
      <c r="AI64" s="23"/>
    </row>
    <row r="65" spans="1:35">
      <c r="A65" s="52"/>
      <c r="B65" s="36"/>
      <c r="C65" s="25"/>
      <c r="D65" s="25"/>
      <c r="E65" s="25"/>
      <c r="F65" s="78"/>
      <c r="G65" s="42"/>
      <c r="H65" s="78"/>
      <c r="I65" s="36"/>
      <c r="J65" s="52"/>
      <c r="K65" s="52"/>
      <c r="L65" s="52"/>
      <c r="M65" s="52"/>
      <c r="N65" s="52"/>
      <c r="O65" s="52"/>
      <c r="P65" s="52"/>
      <c r="Q65" s="52"/>
      <c r="R65" s="52"/>
      <c r="S65" s="52"/>
      <c r="T65" s="52"/>
      <c r="U65" s="52"/>
      <c r="V65" s="52"/>
      <c r="W65" s="52"/>
      <c r="X65" s="23"/>
      <c r="Y65" s="23"/>
      <c r="Z65" s="23"/>
      <c r="AA65" s="23"/>
      <c r="AB65" s="23"/>
      <c r="AC65" s="23"/>
      <c r="AD65" s="23"/>
      <c r="AE65" s="23"/>
      <c r="AF65" s="23"/>
      <c r="AG65" s="23"/>
      <c r="AH65" s="23"/>
      <c r="AI65" s="23"/>
    </row>
    <row r="66" spans="1:35">
      <c r="A66" s="52"/>
      <c r="B66" s="36"/>
      <c r="C66" s="25"/>
      <c r="D66" s="25"/>
      <c r="E66" s="25"/>
      <c r="F66" s="78"/>
      <c r="G66" s="42"/>
      <c r="H66" s="78"/>
      <c r="I66" s="36"/>
      <c r="J66" s="52"/>
      <c r="K66" s="52"/>
      <c r="L66" s="52"/>
      <c r="M66" s="52"/>
      <c r="N66" s="52"/>
      <c r="O66" s="52"/>
      <c r="P66" s="52"/>
      <c r="Q66" s="52"/>
      <c r="R66" s="52"/>
      <c r="S66" s="52"/>
      <c r="T66" s="52"/>
      <c r="U66" s="52"/>
      <c r="V66" s="52"/>
      <c r="W66" s="52"/>
      <c r="X66" s="23"/>
      <c r="Y66" s="23"/>
      <c r="Z66" s="23"/>
      <c r="AA66" s="23"/>
      <c r="AB66" s="23"/>
      <c r="AC66" s="23"/>
      <c r="AD66" s="23"/>
      <c r="AE66" s="23"/>
      <c r="AF66" s="23"/>
      <c r="AG66" s="23"/>
      <c r="AH66" s="23"/>
      <c r="AI66" s="23"/>
    </row>
    <row r="67" spans="1:35">
      <c r="A67" s="52"/>
      <c r="B67" s="36"/>
      <c r="C67" s="25"/>
      <c r="D67" s="25"/>
      <c r="E67" s="25"/>
      <c r="F67" s="78"/>
      <c r="G67" s="42"/>
      <c r="H67" s="78"/>
      <c r="I67" s="36"/>
      <c r="J67" s="52"/>
      <c r="K67" s="52"/>
      <c r="L67" s="52"/>
      <c r="M67" s="52"/>
      <c r="N67" s="52"/>
      <c r="O67" s="52"/>
      <c r="P67" s="52"/>
      <c r="Q67" s="52"/>
      <c r="R67" s="52"/>
      <c r="S67" s="52"/>
      <c r="T67" s="52"/>
      <c r="U67" s="52"/>
      <c r="V67" s="52"/>
      <c r="W67" s="52"/>
      <c r="X67" s="23"/>
      <c r="Y67" s="23"/>
      <c r="Z67" s="23"/>
      <c r="AA67" s="23"/>
      <c r="AB67" s="23"/>
      <c r="AC67" s="23"/>
      <c r="AD67" s="23"/>
      <c r="AE67" s="23"/>
      <c r="AF67" s="23"/>
      <c r="AG67" s="23"/>
      <c r="AH67" s="23"/>
      <c r="AI67" s="23"/>
    </row>
    <row r="68" spans="1:35">
      <c r="A68" s="52"/>
      <c r="B68" s="36"/>
      <c r="C68" s="25"/>
      <c r="D68" s="25"/>
      <c r="E68" s="25"/>
      <c r="F68" s="78"/>
      <c r="G68" s="42"/>
      <c r="H68" s="78"/>
      <c r="I68" s="36"/>
      <c r="J68" s="52"/>
      <c r="K68" s="52"/>
      <c r="L68" s="52"/>
      <c r="M68" s="52"/>
      <c r="N68" s="52"/>
      <c r="O68" s="52"/>
      <c r="P68" s="52"/>
      <c r="Q68" s="52"/>
      <c r="R68" s="52"/>
      <c r="S68" s="52"/>
      <c r="T68" s="52"/>
      <c r="U68" s="52"/>
      <c r="V68" s="52"/>
      <c r="W68" s="52"/>
      <c r="X68" s="23"/>
      <c r="Y68" s="23"/>
      <c r="Z68" s="23"/>
      <c r="AA68" s="23"/>
      <c r="AB68" s="23"/>
      <c r="AC68" s="23"/>
      <c r="AD68" s="23"/>
      <c r="AE68" s="23"/>
      <c r="AF68" s="23"/>
      <c r="AG68" s="23"/>
      <c r="AH68" s="23"/>
      <c r="AI68" s="23"/>
    </row>
    <row r="69" spans="1:35">
      <c r="A69" s="52"/>
      <c r="B69" s="36"/>
      <c r="C69" s="25"/>
      <c r="D69" s="25"/>
      <c r="E69" s="25"/>
      <c r="F69" s="78"/>
      <c r="G69" s="42"/>
      <c r="H69" s="78"/>
      <c r="I69" s="36"/>
      <c r="J69" s="52"/>
      <c r="K69" s="52"/>
      <c r="L69" s="52"/>
      <c r="M69" s="52"/>
      <c r="N69" s="52"/>
      <c r="O69" s="52"/>
      <c r="P69" s="52"/>
      <c r="Q69" s="52"/>
      <c r="R69" s="52"/>
      <c r="S69" s="52"/>
      <c r="T69" s="52"/>
      <c r="U69" s="52"/>
      <c r="V69" s="52"/>
      <c r="W69" s="52"/>
      <c r="X69" s="23"/>
      <c r="Y69" s="23"/>
      <c r="Z69" s="23"/>
      <c r="AA69" s="23"/>
      <c r="AB69" s="23"/>
      <c r="AC69" s="23"/>
      <c r="AD69" s="23"/>
      <c r="AE69" s="23"/>
      <c r="AF69" s="23"/>
      <c r="AG69" s="23"/>
      <c r="AH69" s="23"/>
      <c r="AI69" s="23"/>
    </row>
    <row r="70" spans="1:35">
      <c r="A70" s="52"/>
      <c r="B70" s="36"/>
      <c r="C70" s="25"/>
      <c r="D70" s="25"/>
      <c r="E70" s="25"/>
      <c r="F70" s="78"/>
      <c r="G70" s="42"/>
      <c r="H70" s="78"/>
      <c r="I70" s="36"/>
      <c r="J70" s="52"/>
      <c r="K70" s="52"/>
      <c r="L70" s="52"/>
      <c r="M70" s="52"/>
      <c r="N70" s="52"/>
      <c r="O70" s="52"/>
      <c r="P70" s="52"/>
      <c r="Q70" s="52"/>
      <c r="R70" s="52"/>
      <c r="S70" s="52"/>
      <c r="T70" s="52"/>
      <c r="U70" s="52"/>
      <c r="V70" s="52"/>
      <c r="W70" s="52"/>
      <c r="X70" s="23"/>
      <c r="Y70" s="23"/>
      <c r="Z70" s="23"/>
      <c r="AA70" s="23"/>
      <c r="AB70" s="23"/>
      <c r="AC70" s="23"/>
      <c r="AD70" s="23"/>
      <c r="AE70" s="23"/>
      <c r="AF70" s="23"/>
      <c r="AG70" s="23"/>
      <c r="AH70" s="23"/>
      <c r="AI70" s="23"/>
    </row>
    <row r="71" spans="1:35">
      <c r="A71" s="52"/>
      <c r="B71" s="36"/>
      <c r="C71" s="25"/>
      <c r="D71" s="25"/>
      <c r="E71" s="25"/>
      <c r="F71" s="78"/>
      <c r="G71" s="42"/>
      <c r="H71" s="78"/>
      <c r="I71" s="36"/>
      <c r="J71" s="52"/>
      <c r="K71" s="52"/>
      <c r="L71" s="52"/>
      <c r="M71" s="52"/>
      <c r="N71" s="52"/>
      <c r="O71" s="52"/>
      <c r="P71" s="52"/>
      <c r="Q71" s="52"/>
      <c r="R71" s="52"/>
      <c r="S71" s="52"/>
      <c r="T71" s="52"/>
      <c r="U71" s="52"/>
      <c r="V71" s="52"/>
      <c r="W71" s="52"/>
      <c r="X71" s="23"/>
      <c r="Y71" s="23"/>
      <c r="Z71" s="23"/>
      <c r="AA71" s="23"/>
      <c r="AB71" s="23"/>
      <c r="AC71" s="23"/>
      <c r="AD71" s="23"/>
      <c r="AE71" s="23"/>
      <c r="AF71" s="23"/>
      <c r="AG71" s="23"/>
      <c r="AH71" s="23"/>
      <c r="AI71" s="23"/>
    </row>
    <row r="72" spans="1:35">
      <c r="A72" s="52"/>
      <c r="B72" s="36"/>
      <c r="C72" s="25"/>
      <c r="D72" s="25"/>
      <c r="E72" s="25"/>
      <c r="F72" s="78"/>
      <c r="G72" s="42"/>
      <c r="H72" s="78"/>
      <c r="I72" s="95"/>
      <c r="J72" s="52"/>
      <c r="K72" s="52"/>
      <c r="L72" s="52"/>
      <c r="M72" s="52"/>
      <c r="N72" s="52"/>
      <c r="O72" s="52"/>
      <c r="P72" s="52"/>
      <c r="Q72" s="52"/>
      <c r="R72" s="52"/>
      <c r="S72" s="52"/>
      <c r="T72" s="52"/>
      <c r="U72" s="52"/>
      <c r="V72" s="52"/>
      <c r="W72" s="52"/>
      <c r="X72" s="23"/>
      <c r="Y72" s="23"/>
      <c r="Z72" s="23"/>
      <c r="AA72" s="23"/>
      <c r="AB72" s="23"/>
      <c r="AC72" s="23"/>
      <c r="AD72" s="23"/>
      <c r="AE72" s="23"/>
      <c r="AF72" s="23"/>
      <c r="AG72" s="23"/>
      <c r="AH72" s="23"/>
      <c r="AI72" s="23"/>
    </row>
    <row r="73" spans="1:35">
      <c r="A73" s="52"/>
      <c r="B73" s="36"/>
      <c r="C73" s="25"/>
      <c r="D73" s="25"/>
      <c r="E73" s="25"/>
      <c r="F73" s="78"/>
      <c r="G73" s="42"/>
      <c r="H73" s="78"/>
      <c r="I73" s="36"/>
      <c r="J73" s="52"/>
      <c r="K73" s="52"/>
      <c r="L73" s="52"/>
      <c r="M73" s="52"/>
      <c r="N73" s="52"/>
      <c r="O73" s="52"/>
      <c r="P73" s="52"/>
      <c r="Q73" s="52"/>
      <c r="R73" s="52"/>
      <c r="S73" s="52"/>
      <c r="T73" s="52"/>
      <c r="U73" s="52"/>
      <c r="V73" s="52"/>
      <c r="W73" s="52"/>
      <c r="X73" s="23"/>
      <c r="Y73" s="23"/>
      <c r="Z73" s="23"/>
      <c r="AA73" s="23"/>
      <c r="AB73" s="23"/>
      <c r="AC73" s="23"/>
      <c r="AD73" s="23"/>
      <c r="AE73" s="23"/>
      <c r="AF73" s="23"/>
      <c r="AG73" s="23"/>
      <c r="AH73" s="23"/>
      <c r="AI73" s="23"/>
    </row>
    <row r="74" spans="1:35">
      <c r="A74" s="52"/>
      <c r="B74" s="36"/>
      <c r="C74" s="25"/>
      <c r="D74" s="25"/>
      <c r="E74" s="25"/>
      <c r="F74" s="78"/>
      <c r="G74" s="42"/>
      <c r="H74" s="78"/>
      <c r="I74" s="36"/>
      <c r="J74" s="52"/>
      <c r="K74" s="52"/>
      <c r="L74" s="52"/>
      <c r="M74" s="52"/>
      <c r="N74" s="52"/>
      <c r="O74" s="52"/>
      <c r="P74" s="52"/>
      <c r="Q74" s="52"/>
      <c r="R74" s="52"/>
      <c r="S74" s="52"/>
      <c r="T74" s="52"/>
      <c r="U74" s="52"/>
      <c r="V74" s="52"/>
      <c r="W74" s="52"/>
      <c r="X74" s="23"/>
      <c r="Y74" s="23"/>
      <c r="Z74" s="23"/>
      <c r="AA74" s="23"/>
      <c r="AB74" s="23"/>
      <c r="AC74" s="23"/>
      <c r="AD74" s="23"/>
      <c r="AE74" s="23"/>
      <c r="AF74" s="23"/>
      <c r="AG74" s="23"/>
      <c r="AH74" s="23"/>
      <c r="AI74" s="23"/>
    </row>
    <row r="75" spans="1:35">
      <c r="A75" s="52"/>
      <c r="B75" s="36"/>
      <c r="C75" s="25"/>
      <c r="D75" s="25"/>
      <c r="E75" s="25"/>
      <c r="F75" s="78"/>
      <c r="G75" s="42"/>
      <c r="H75" s="78"/>
      <c r="I75" s="36"/>
      <c r="J75" s="52"/>
      <c r="K75" s="52"/>
      <c r="L75" s="52"/>
      <c r="M75" s="52"/>
      <c r="N75" s="52"/>
      <c r="O75" s="52"/>
      <c r="P75" s="52"/>
      <c r="Q75" s="52"/>
      <c r="R75" s="52"/>
      <c r="S75" s="52"/>
      <c r="T75" s="52"/>
      <c r="U75" s="52"/>
      <c r="V75" s="52"/>
      <c r="W75" s="52"/>
      <c r="X75" s="23"/>
      <c r="Y75" s="23"/>
      <c r="Z75" s="23"/>
      <c r="AA75" s="23"/>
      <c r="AB75" s="23"/>
      <c r="AC75" s="23"/>
      <c r="AD75" s="23"/>
      <c r="AE75" s="23"/>
      <c r="AF75" s="23"/>
      <c r="AG75" s="23"/>
      <c r="AH75" s="23"/>
      <c r="AI75" s="23"/>
    </row>
    <row r="76" spans="1:35">
      <c r="A76" s="54"/>
      <c r="B76" s="32"/>
      <c r="C76" s="23"/>
      <c r="D76" s="23"/>
      <c r="E76" s="23"/>
      <c r="F76" s="80"/>
      <c r="G76" s="44"/>
      <c r="H76" s="80"/>
      <c r="I76" s="32"/>
      <c r="J76" s="54"/>
      <c r="K76" s="54"/>
      <c r="L76" s="54"/>
      <c r="M76" s="54"/>
      <c r="N76" s="54"/>
      <c r="O76" s="54"/>
      <c r="P76" s="54"/>
      <c r="Q76" s="54"/>
      <c r="R76" s="54"/>
      <c r="S76" s="54"/>
      <c r="T76" s="54"/>
      <c r="U76" s="54"/>
      <c r="V76" s="54"/>
      <c r="W76" s="54"/>
      <c r="X76" s="23"/>
      <c r="Y76" s="23"/>
      <c r="Z76" s="23"/>
      <c r="AA76" s="23"/>
      <c r="AB76" s="23"/>
      <c r="AC76" s="23"/>
      <c r="AD76" s="23"/>
      <c r="AE76" s="23"/>
      <c r="AF76" s="23"/>
      <c r="AG76" s="23"/>
      <c r="AH76" s="23"/>
      <c r="AI76" s="23"/>
    </row>
    <row r="77" spans="1:35">
      <c r="A77" s="54"/>
      <c r="B77" s="32"/>
      <c r="C77" s="23"/>
      <c r="D77" s="23"/>
      <c r="E77" s="23"/>
      <c r="F77" s="80"/>
      <c r="G77" s="44"/>
      <c r="H77" s="80"/>
      <c r="I77" s="32"/>
      <c r="J77" s="54"/>
      <c r="K77" s="54"/>
      <c r="L77" s="54"/>
      <c r="M77" s="54"/>
      <c r="N77" s="54"/>
      <c r="O77" s="54"/>
      <c r="P77" s="54"/>
      <c r="Q77" s="54"/>
      <c r="R77" s="54"/>
      <c r="S77" s="54"/>
      <c r="T77" s="54"/>
      <c r="U77" s="54"/>
      <c r="V77" s="54"/>
      <c r="W77" s="54"/>
      <c r="X77" s="23"/>
      <c r="Y77" s="23"/>
      <c r="Z77" s="23"/>
      <c r="AA77" s="23"/>
      <c r="AB77" s="23"/>
      <c r="AC77" s="23"/>
      <c r="AD77" s="23"/>
      <c r="AE77" s="23"/>
      <c r="AF77" s="23"/>
      <c r="AG77" s="23"/>
      <c r="AH77" s="23"/>
      <c r="AI77" s="23"/>
    </row>
    <row r="78" spans="1:35">
      <c r="A78" s="54"/>
      <c r="B78" s="32"/>
      <c r="C78" s="23"/>
      <c r="D78" s="23"/>
      <c r="E78" s="23"/>
      <c r="F78" s="80"/>
      <c r="G78" s="44"/>
      <c r="H78" s="80"/>
      <c r="I78" s="32"/>
      <c r="J78" s="54"/>
      <c r="K78" s="54"/>
      <c r="L78" s="54"/>
      <c r="M78" s="54"/>
      <c r="N78" s="54"/>
      <c r="O78" s="54"/>
      <c r="P78" s="54"/>
      <c r="Q78" s="54"/>
      <c r="R78" s="54"/>
      <c r="S78" s="54"/>
      <c r="T78" s="54"/>
      <c r="U78" s="54"/>
      <c r="V78" s="54"/>
      <c r="W78" s="54"/>
      <c r="X78" s="23"/>
      <c r="Y78" s="23"/>
      <c r="Z78" s="23"/>
      <c r="AA78" s="23"/>
      <c r="AB78" s="23"/>
      <c r="AC78" s="23"/>
      <c r="AD78" s="23"/>
      <c r="AE78" s="23"/>
      <c r="AF78" s="23"/>
      <c r="AG78" s="23"/>
      <c r="AH78" s="23"/>
      <c r="AI78" s="23"/>
    </row>
    <row r="79" spans="1:35">
      <c r="A79" s="55"/>
      <c r="B79" s="32"/>
      <c r="C79" s="23"/>
      <c r="D79" s="23"/>
      <c r="E79" s="23"/>
      <c r="F79" s="80"/>
      <c r="G79" s="44"/>
      <c r="H79" s="80"/>
      <c r="I79" s="32"/>
      <c r="J79" s="55"/>
      <c r="K79" s="55"/>
      <c r="L79" s="55"/>
      <c r="M79" s="55"/>
      <c r="N79" s="55"/>
      <c r="O79" s="55"/>
      <c r="P79" s="55"/>
      <c r="Q79" s="55"/>
      <c r="R79" s="55"/>
      <c r="S79" s="55"/>
      <c r="T79" s="55"/>
      <c r="U79" s="55"/>
      <c r="V79" s="55"/>
      <c r="W79" s="55"/>
      <c r="X79" s="23"/>
      <c r="Y79" s="23"/>
      <c r="Z79" s="23"/>
      <c r="AA79" s="23"/>
      <c r="AB79" s="23"/>
      <c r="AC79" s="23"/>
      <c r="AD79" s="23"/>
      <c r="AE79" s="23"/>
      <c r="AF79" s="23"/>
      <c r="AG79" s="23"/>
      <c r="AH79" s="23"/>
      <c r="AI79" s="23"/>
    </row>
    <row r="80" spans="1:35">
      <c r="A80" s="55"/>
      <c r="B80" s="32"/>
      <c r="C80" s="23"/>
      <c r="D80" s="23"/>
      <c r="E80" s="23"/>
      <c r="F80" s="80"/>
      <c r="G80" s="44"/>
      <c r="H80" s="80"/>
      <c r="I80" s="32"/>
      <c r="J80" s="55"/>
      <c r="K80" s="55"/>
      <c r="L80" s="55"/>
      <c r="M80" s="55"/>
      <c r="N80" s="55"/>
      <c r="O80" s="55"/>
      <c r="P80" s="55"/>
      <c r="Q80" s="55"/>
      <c r="R80" s="55"/>
      <c r="S80" s="55"/>
      <c r="T80" s="55"/>
      <c r="U80" s="55"/>
      <c r="V80" s="55"/>
      <c r="W80" s="55"/>
      <c r="X80" s="23"/>
      <c r="Y80" s="23"/>
      <c r="Z80" s="23"/>
      <c r="AA80" s="23"/>
      <c r="AB80" s="23"/>
      <c r="AC80" s="23"/>
      <c r="AD80" s="23"/>
      <c r="AE80" s="23"/>
      <c r="AF80" s="23"/>
      <c r="AG80" s="23"/>
      <c r="AH80" s="23"/>
      <c r="AI80" s="23"/>
    </row>
    <row r="81" spans="1:35">
      <c r="A81" s="55"/>
      <c r="B81" s="32"/>
      <c r="C81" s="23"/>
      <c r="D81" s="23"/>
      <c r="E81" s="23"/>
      <c r="F81" s="80"/>
      <c r="G81" s="44"/>
      <c r="H81" s="80"/>
      <c r="I81" s="32"/>
      <c r="J81" s="55"/>
      <c r="K81" s="55"/>
      <c r="L81" s="55"/>
      <c r="M81" s="55"/>
      <c r="N81" s="55"/>
      <c r="O81" s="55"/>
      <c r="P81" s="55"/>
      <c r="Q81" s="55"/>
      <c r="R81" s="55"/>
      <c r="S81" s="55"/>
      <c r="T81" s="55"/>
      <c r="U81" s="55"/>
      <c r="V81" s="55"/>
      <c r="W81" s="55"/>
      <c r="X81" s="23"/>
      <c r="Y81" s="23"/>
      <c r="Z81" s="23"/>
      <c r="AA81" s="23"/>
      <c r="AB81" s="23"/>
      <c r="AC81" s="23"/>
      <c r="AD81" s="23"/>
      <c r="AE81" s="23"/>
      <c r="AF81" s="23"/>
      <c r="AG81" s="23"/>
      <c r="AH81" s="23"/>
      <c r="AI81" s="23"/>
    </row>
    <row r="82" spans="1:35">
      <c r="A82" s="55"/>
      <c r="B82" s="32"/>
      <c r="C82" s="23"/>
      <c r="D82" s="23"/>
      <c r="E82" s="23"/>
      <c r="F82" s="80"/>
      <c r="G82" s="44"/>
      <c r="H82" s="80"/>
      <c r="I82" s="32"/>
      <c r="J82" s="55"/>
      <c r="K82" s="55"/>
      <c r="L82" s="55"/>
      <c r="M82" s="55"/>
      <c r="N82" s="55"/>
      <c r="O82" s="55"/>
      <c r="P82" s="55"/>
      <c r="Q82" s="55"/>
      <c r="R82" s="55"/>
      <c r="S82" s="55"/>
      <c r="T82" s="55"/>
      <c r="U82" s="55"/>
      <c r="V82" s="55"/>
      <c r="W82" s="55"/>
      <c r="X82" s="23"/>
      <c r="Y82" s="23"/>
      <c r="Z82" s="23"/>
      <c r="AA82" s="23"/>
      <c r="AB82" s="23"/>
      <c r="AC82" s="23"/>
      <c r="AD82" s="23"/>
      <c r="AE82" s="23"/>
      <c r="AF82" s="23"/>
      <c r="AG82" s="23"/>
      <c r="AH82" s="23"/>
      <c r="AI82" s="23"/>
    </row>
    <row r="83" spans="1:35">
      <c r="A83" s="55"/>
      <c r="B83" s="32"/>
      <c r="C83" s="23"/>
      <c r="D83" s="23"/>
      <c r="E83" s="23"/>
      <c r="F83" s="80"/>
      <c r="G83" s="44"/>
      <c r="H83" s="80"/>
      <c r="I83" s="32"/>
      <c r="J83" s="55"/>
      <c r="K83" s="55"/>
      <c r="L83" s="55"/>
      <c r="M83" s="55"/>
      <c r="N83" s="55"/>
      <c r="O83" s="55"/>
      <c r="P83" s="55"/>
      <c r="Q83" s="55"/>
      <c r="R83" s="55"/>
      <c r="S83" s="55"/>
      <c r="T83" s="55"/>
      <c r="U83" s="55"/>
      <c r="V83" s="55"/>
      <c r="W83" s="55"/>
      <c r="X83" s="23"/>
      <c r="Y83" s="23"/>
      <c r="Z83" s="23"/>
      <c r="AA83" s="23"/>
      <c r="AB83" s="23"/>
      <c r="AC83" s="23"/>
      <c r="AD83" s="23"/>
      <c r="AE83" s="23"/>
      <c r="AF83" s="23"/>
      <c r="AG83" s="23"/>
      <c r="AH83" s="23"/>
      <c r="AI83" s="23"/>
    </row>
    <row r="84" spans="1:35">
      <c r="A84" s="55"/>
      <c r="B84" s="32"/>
      <c r="C84" s="23"/>
      <c r="D84" s="23"/>
      <c r="E84" s="23"/>
      <c r="F84" s="80"/>
      <c r="G84" s="44"/>
      <c r="H84" s="80"/>
      <c r="I84" s="32"/>
      <c r="J84" s="55"/>
      <c r="K84" s="55"/>
      <c r="L84" s="55"/>
      <c r="M84" s="55"/>
      <c r="N84" s="55"/>
      <c r="O84" s="55"/>
      <c r="P84" s="55"/>
      <c r="Q84" s="55"/>
      <c r="R84" s="55"/>
      <c r="S84" s="55"/>
      <c r="T84" s="55"/>
      <c r="U84" s="55"/>
      <c r="V84" s="55"/>
      <c r="W84" s="55"/>
      <c r="X84" s="23"/>
      <c r="Y84" s="23"/>
      <c r="Z84" s="23"/>
      <c r="AA84" s="23"/>
      <c r="AB84" s="23"/>
      <c r="AC84" s="23"/>
      <c r="AD84" s="23"/>
      <c r="AE84" s="23"/>
      <c r="AF84" s="23"/>
      <c r="AG84" s="23"/>
      <c r="AH84" s="23"/>
      <c r="AI84" s="23"/>
    </row>
    <row r="85" spans="1:35">
      <c r="A85" s="55"/>
      <c r="B85" s="32"/>
      <c r="C85" s="23"/>
      <c r="D85" s="23"/>
      <c r="E85" s="23"/>
      <c r="F85" s="80"/>
      <c r="G85" s="44"/>
      <c r="H85" s="80"/>
      <c r="I85" s="32"/>
      <c r="J85" s="55"/>
      <c r="K85" s="55"/>
      <c r="L85" s="55"/>
      <c r="M85" s="55"/>
      <c r="N85" s="55"/>
      <c r="O85" s="55"/>
      <c r="P85" s="55"/>
      <c r="Q85" s="55"/>
      <c r="R85" s="55"/>
      <c r="S85" s="55"/>
      <c r="T85" s="55"/>
      <c r="U85" s="55"/>
      <c r="V85" s="55"/>
      <c r="W85" s="55"/>
      <c r="X85" s="23"/>
      <c r="Y85" s="23"/>
      <c r="Z85" s="23"/>
      <c r="AA85" s="23"/>
      <c r="AB85" s="23"/>
      <c r="AC85" s="23"/>
      <c r="AD85" s="23"/>
      <c r="AE85" s="23"/>
      <c r="AF85" s="23"/>
      <c r="AG85" s="23"/>
      <c r="AH85" s="23"/>
      <c r="AI85" s="23"/>
    </row>
    <row r="86" spans="1:35">
      <c r="A86" s="55"/>
      <c r="B86" s="32"/>
      <c r="C86" s="23"/>
      <c r="D86" s="23"/>
      <c r="E86" s="23"/>
      <c r="F86" s="80"/>
      <c r="G86" s="44"/>
      <c r="H86" s="80"/>
      <c r="I86" s="32"/>
      <c r="J86" s="55"/>
      <c r="K86" s="55"/>
      <c r="L86" s="55"/>
      <c r="M86" s="55"/>
      <c r="N86" s="55"/>
      <c r="O86" s="55"/>
      <c r="P86" s="55"/>
      <c r="Q86" s="55"/>
      <c r="R86" s="55"/>
      <c r="S86" s="55"/>
      <c r="T86" s="55"/>
      <c r="U86" s="55"/>
      <c r="V86" s="55"/>
      <c r="W86" s="55"/>
      <c r="X86" s="23"/>
      <c r="Y86" s="23"/>
      <c r="Z86" s="23"/>
      <c r="AA86" s="23"/>
      <c r="AB86" s="23"/>
      <c r="AC86" s="23"/>
      <c r="AD86" s="23"/>
      <c r="AE86" s="23"/>
      <c r="AF86" s="23"/>
      <c r="AG86" s="23"/>
      <c r="AH86" s="23"/>
      <c r="AI86" s="23"/>
    </row>
    <row r="87" spans="1:35">
      <c r="A87" s="55"/>
      <c r="B87" s="32"/>
      <c r="C87" s="23"/>
      <c r="D87" s="23"/>
      <c r="E87" s="23"/>
      <c r="F87" s="80"/>
      <c r="G87" s="44"/>
      <c r="H87" s="80"/>
      <c r="I87" s="32"/>
      <c r="J87" s="55"/>
      <c r="K87" s="55"/>
      <c r="L87" s="55"/>
      <c r="M87" s="55"/>
      <c r="N87" s="55"/>
      <c r="O87" s="55"/>
      <c r="P87" s="55"/>
      <c r="Q87" s="55"/>
      <c r="R87" s="55"/>
      <c r="S87" s="55"/>
      <c r="T87" s="55"/>
      <c r="U87" s="55"/>
      <c r="V87" s="55"/>
      <c r="W87" s="55"/>
      <c r="X87" s="23"/>
      <c r="Y87" s="23"/>
      <c r="Z87" s="23"/>
      <c r="AA87" s="23"/>
      <c r="AB87" s="23"/>
      <c r="AC87" s="23"/>
      <c r="AD87" s="23"/>
      <c r="AE87" s="23"/>
      <c r="AF87" s="23"/>
      <c r="AG87" s="23"/>
      <c r="AH87" s="23"/>
      <c r="AI87" s="23"/>
    </row>
    <row r="88" spans="1:35">
      <c r="A88" s="55"/>
      <c r="B88" s="32"/>
      <c r="C88" s="23"/>
      <c r="D88" s="23"/>
      <c r="E88" s="23"/>
      <c r="F88" s="80"/>
      <c r="G88" s="44"/>
      <c r="H88" s="80"/>
      <c r="I88" s="32"/>
      <c r="J88" s="55"/>
      <c r="K88" s="55"/>
      <c r="L88" s="55"/>
      <c r="M88" s="55"/>
      <c r="N88" s="55"/>
      <c r="O88" s="55"/>
      <c r="P88" s="55"/>
      <c r="Q88" s="55"/>
      <c r="R88" s="55"/>
      <c r="S88" s="55"/>
      <c r="T88" s="55"/>
      <c r="U88" s="55"/>
      <c r="V88" s="55"/>
      <c r="W88" s="55"/>
      <c r="X88" s="23"/>
      <c r="Y88" s="23"/>
      <c r="Z88" s="23"/>
      <c r="AA88" s="23"/>
      <c r="AB88" s="23"/>
      <c r="AC88" s="23"/>
      <c r="AD88" s="23"/>
      <c r="AE88" s="23"/>
      <c r="AF88" s="23"/>
      <c r="AG88" s="23"/>
      <c r="AH88" s="23"/>
      <c r="AI88" s="23"/>
    </row>
    <row r="89" spans="1:35">
      <c r="A89" s="55"/>
      <c r="B89" s="32"/>
      <c r="C89" s="23"/>
      <c r="D89" s="23"/>
      <c r="E89" s="23"/>
      <c r="F89" s="80"/>
      <c r="G89" s="44"/>
      <c r="H89" s="80"/>
      <c r="I89" s="32"/>
      <c r="J89" s="55"/>
      <c r="K89" s="55"/>
      <c r="L89" s="55"/>
      <c r="M89" s="55"/>
      <c r="N89" s="55"/>
      <c r="O89" s="55"/>
      <c r="P89" s="55"/>
      <c r="Q89" s="55"/>
      <c r="R89" s="55"/>
      <c r="S89" s="55"/>
      <c r="T89" s="55"/>
      <c r="U89" s="55"/>
      <c r="V89" s="55"/>
      <c r="W89" s="55"/>
      <c r="X89" s="23"/>
      <c r="Y89" s="23"/>
      <c r="Z89" s="23"/>
      <c r="AA89" s="23"/>
      <c r="AB89" s="23"/>
      <c r="AC89" s="23"/>
      <c r="AD89" s="23"/>
      <c r="AE89" s="23"/>
      <c r="AF89" s="23"/>
      <c r="AG89" s="23"/>
      <c r="AH89" s="23"/>
      <c r="AI89" s="23"/>
    </row>
    <row r="90" spans="1:35">
      <c r="A90" s="55"/>
      <c r="B90" s="32"/>
      <c r="C90" s="23"/>
      <c r="D90" s="23"/>
      <c r="E90" s="23"/>
      <c r="F90" s="80"/>
      <c r="G90" s="44"/>
      <c r="H90" s="80"/>
      <c r="I90" s="32"/>
      <c r="J90" s="55"/>
      <c r="K90" s="55"/>
      <c r="L90" s="55"/>
      <c r="M90" s="55"/>
      <c r="N90" s="55"/>
      <c r="O90" s="55"/>
      <c r="P90" s="55"/>
      <c r="Q90" s="55"/>
      <c r="R90" s="55"/>
      <c r="S90" s="55"/>
      <c r="T90" s="55"/>
      <c r="U90" s="55"/>
      <c r="V90" s="55"/>
      <c r="W90" s="55"/>
      <c r="X90" s="23"/>
      <c r="Y90" s="23"/>
      <c r="Z90" s="23"/>
      <c r="AA90" s="23"/>
      <c r="AB90" s="23"/>
      <c r="AC90" s="23"/>
      <c r="AD90" s="23"/>
      <c r="AE90" s="23"/>
      <c r="AF90" s="23"/>
      <c r="AG90" s="23"/>
      <c r="AH90" s="23"/>
      <c r="AI90" s="23"/>
    </row>
    <row r="91" spans="1:35">
      <c r="A91" s="55"/>
      <c r="B91" s="32"/>
      <c r="C91" s="23"/>
      <c r="D91" s="23"/>
      <c r="E91" s="23"/>
      <c r="F91" s="80"/>
      <c r="G91" s="44"/>
      <c r="H91" s="80"/>
      <c r="I91" s="32"/>
      <c r="J91" s="55"/>
      <c r="K91" s="55"/>
      <c r="L91" s="55"/>
      <c r="M91" s="55"/>
      <c r="N91" s="55"/>
      <c r="O91" s="55"/>
      <c r="P91" s="55"/>
      <c r="Q91" s="55"/>
      <c r="R91" s="55"/>
      <c r="S91" s="55"/>
      <c r="T91" s="55"/>
      <c r="U91" s="55"/>
      <c r="V91" s="55"/>
      <c r="W91" s="55"/>
      <c r="X91" s="23"/>
      <c r="Y91" s="23"/>
      <c r="Z91" s="23"/>
      <c r="AA91" s="23"/>
      <c r="AB91" s="23"/>
      <c r="AC91" s="23"/>
      <c r="AD91" s="23"/>
      <c r="AE91" s="23"/>
      <c r="AF91" s="23"/>
      <c r="AG91" s="23"/>
      <c r="AH91" s="23"/>
      <c r="AI91" s="23"/>
    </row>
    <row r="92" spans="1:35">
      <c r="A92" s="55"/>
      <c r="B92" s="32"/>
      <c r="C92" s="23"/>
      <c r="D92" s="23"/>
      <c r="E92" s="23"/>
      <c r="F92" s="80"/>
      <c r="G92" s="44"/>
      <c r="H92" s="80"/>
      <c r="I92" s="32"/>
      <c r="J92" s="55"/>
      <c r="K92" s="55"/>
      <c r="L92" s="55"/>
      <c r="M92" s="55"/>
      <c r="N92" s="55"/>
      <c r="O92" s="55"/>
      <c r="P92" s="55"/>
      <c r="Q92" s="55"/>
      <c r="R92" s="55"/>
      <c r="S92" s="55"/>
      <c r="T92" s="55"/>
      <c r="U92" s="55"/>
      <c r="V92" s="55"/>
      <c r="W92" s="55"/>
      <c r="X92" s="23"/>
      <c r="Y92" s="23"/>
      <c r="Z92" s="23"/>
      <c r="AA92" s="23"/>
      <c r="AB92" s="23"/>
      <c r="AC92" s="23"/>
      <c r="AD92" s="23"/>
      <c r="AE92" s="23"/>
      <c r="AF92" s="23"/>
      <c r="AG92" s="23"/>
      <c r="AH92" s="23"/>
      <c r="AI92" s="23"/>
    </row>
    <row r="93" spans="1:35">
      <c r="A93" s="55"/>
      <c r="B93" s="32"/>
      <c r="C93" s="23"/>
      <c r="D93" s="23"/>
      <c r="E93" s="23"/>
      <c r="F93" s="80"/>
      <c r="G93" s="44"/>
      <c r="H93" s="80"/>
      <c r="I93" s="32"/>
      <c r="J93" s="55"/>
      <c r="K93" s="55"/>
      <c r="L93" s="55"/>
      <c r="M93" s="55"/>
      <c r="N93" s="55"/>
      <c r="O93" s="55"/>
      <c r="P93" s="55"/>
      <c r="Q93" s="55"/>
      <c r="R93" s="55"/>
      <c r="S93" s="55"/>
      <c r="T93" s="55"/>
      <c r="U93" s="55"/>
      <c r="V93" s="55"/>
      <c r="W93" s="55"/>
      <c r="X93" s="23"/>
      <c r="Y93" s="23"/>
      <c r="Z93" s="23"/>
      <c r="AA93" s="23"/>
      <c r="AB93" s="23"/>
      <c r="AC93" s="23"/>
      <c r="AD93" s="23"/>
      <c r="AE93" s="23"/>
      <c r="AF93" s="23"/>
      <c r="AG93" s="23"/>
      <c r="AH93" s="23"/>
      <c r="AI93" s="23"/>
    </row>
    <row r="94" spans="1:35">
      <c r="A94" s="55"/>
      <c r="B94" s="32"/>
      <c r="C94" s="23"/>
      <c r="D94" s="23"/>
      <c r="E94" s="23"/>
      <c r="F94" s="80"/>
      <c r="G94" s="44"/>
      <c r="H94" s="80"/>
      <c r="I94" s="32"/>
      <c r="J94" s="55"/>
      <c r="K94" s="55"/>
      <c r="L94" s="55"/>
      <c r="M94" s="55"/>
      <c r="N94" s="55"/>
      <c r="O94" s="55"/>
      <c r="P94" s="55"/>
      <c r="Q94" s="55"/>
      <c r="R94" s="55"/>
      <c r="S94" s="55"/>
      <c r="T94" s="55"/>
      <c r="U94" s="55"/>
      <c r="V94" s="55"/>
      <c r="W94" s="55"/>
      <c r="X94" s="23"/>
      <c r="Y94" s="23"/>
      <c r="Z94" s="23"/>
      <c r="AA94" s="23"/>
      <c r="AB94" s="23"/>
      <c r="AC94" s="23"/>
      <c r="AD94" s="23"/>
      <c r="AE94" s="23"/>
      <c r="AF94" s="23"/>
      <c r="AG94" s="23"/>
      <c r="AH94" s="23"/>
      <c r="AI94" s="23"/>
    </row>
    <row r="95" spans="1:35">
      <c r="A95" s="55"/>
      <c r="B95" s="32"/>
      <c r="C95" s="23"/>
      <c r="D95" s="23"/>
      <c r="E95" s="23"/>
      <c r="F95" s="80"/>
      <c r="G95" s="44"/>
      <c r="H95" s="80"/>
      <c r="I95" s="32"/>
      <c r="J95" s="55"/>
      <c r="K95" s="55"/>
      <c r="L95" s="55"/>
      <c r="M95" s="55"/>
      <c r="N95" s="55"/>
      <c r="O95" s="55"/>
      <c r="P95" s="55"/>
      <c r="Q95" s="55"/>
      <c r="R95" s="55"/>
      <c r="S95" s="55"/>
      <c r="T95" s="55"/>
      <c r="U95" s="55"/>
      <c r="V95" s="55"/>
      <c r="W95" s="55"/>
      <c r="X95" s="23"/>
      <c r="Y95" s="23"/>
      <c r="Z95" s="23"/>
      <c r="AA95" s="23"/>
      <c r="AB95" s="23"/>
      <c r="AC95" s="23"/>
      <c r="AD95" s="23"/>
      <c r="AE95" s="23"/>
      <c r="AF95" s="23"/>
      <c r="AG95" s="23"/>
      <c r="AH95" s="23"/>
      <c r="AI95" s="23"/>
    </row>
    <row r="96" spans="1:35">
      <c r="A96" s="55"/>
      <c r="B96" s="32"/>
      <c r="C96" s="23"/>
      <c r="D96" s="23"/>
      <c r="E96" s="23"/>
      <c r="F96" s="80"/>
      <c r="G96" s="44"/>
      <c r="H96" s="80"/>
      <c r="I96" s="32"/>
      <c r="J96" s="55"/>
      <c r="K96" s="55"/>
      <c r="L96" s="55"/>
      <c r="M96" s="55"/>
      <c r="N96" s="55"/>
      <c r="O96" s="55"/>
      <c r="P96" s="55"/>
      <c r="Q96" s="55"/>
      <c r="R96" s="55"/>
      <c r="S96" s="55"/>
      <c r="T96" s="55"/>
      <c r="U96" s="55"/>
      <c r="V96" s="55"/>
      <c r="W96" s="55"/>
      <c r="X96" s="23"/>
      <c r="Y96" s="23"/>
      <c r="Z96" s="23"/>
      <c r="AA96" s="23"/>
      <c r="AB96" s="23"/>
      <c r="AC96" s="23"/>
      <c r="AD96" s="23"/>
      <c r="AE96" s="23"/>
      <c r="AF96" s="23"/>
      <c r="AG96" s="23"/>
      <c r="AH96" s="23"/>
      <c r="AI96" s="23"/>
    </row>
    <row r="97" spans="1:35">
      <c r="A97" s="55"/>
      <c r="B97" s="32"/>
      <c r="C97" s="23"/>
      <c r="D97" s="23"/>
      <c r="E97" s="23"/>
      <c r="F97" s="80"/>
      <c r="G97" s="44"/>
      <c r="H97" s="80"/>
      <c r="I97" s="32"/>
      <c r="J97" s="55"/>
      <c r="K97" s="55"/>
      <c r="L97" s="55"/>
      <c r="M97" s="55"/>
      <c r="N97" s="55"/>
      <c r="O97" s="55"/>
      <c r="P97" s="55"/>
      <c r="Q97" s="55"/>
      <c r="R97" s="55"/>
      <c r="S97" s="55"/>
      <c r="T97" s="55"/>
      <c r="U97" s="55"/>
      <c r="V97" s="55"/>
      <c r="W97" s="55"/>
      <c r="X97" s="23"/>
      <c r="Y97" s="23"/>
      <c r="Z97" s="23"/>
      <c r="AA97" s="23"/>
      <c r="AB97" s="23"/>
      <c r="AC97" s="23"/>
      <c r="AD97" s="23"/>
      <c r="AE97" s="23"/>
      <c r="AF97" s="23"/>
      <c r="AG97" s="23"/>
      <c r="AH97" s="23"/>
      <c r="AI97" s="23"/>
    </row>
    <row r="98" spans="1:35">
      <c r="A98" s="55"/>
      <c r="B98" s="32"/>
      <c r="C98" s="23"/>
      <c r="D98" s="23"/>
      <c r="E98" s="23"/>
      <c r="F98" s="80"/>
      <c r="G98" s="44"/>
      <c r="H98" s="80"/>
      <c r="I98" s="32"/>
      <c r="J98" s="55"/>
      <c r="K98" s="55"/>
      <c r="L98" s="55"/>
      <c r="M98" s="55"/>
      <c r="N98" s="55"/>
      <c r="O98" s="55"/>
      <c r="P98" s="55"/>
      <c r="Q98" s="55"/>
      <c r="R98" s="55"/>
      <c r="S98" s="55"/>
      <c r="T98" s="55"/>
      <c r="U98" s="55"/>
      <c r="V98" s="55"/>
      <c r="W98" s="55"/>
      <c r="X98" s="23"/>
      <c r="Y98" s="23"/>
      <c r="Z98" s="23"/>
      <c r="AA98" s="23"/>
      <c r="AB98" s="23"/>
      <c r="AC98" s="23"/>
      <c r="AD98" s="23"/>
      <c r="AE98" s="23"/>
      <c r="AF98" s="23"/>
      <c r="AG98" s="23"/>
      <c r="AH98" s="23"/>
      <c r="AI98" s="23"/>
    </row>
    <row r="99" spans="1:35">
      <c r="A99" s="55"/>
      <c r="B99" s="32"/>
      <c r="C99" s="23"/>
      <c r="D99" s="23"/>
      <c r="E99" s="23"/>
      <c r="F99" s="80"/>
      <c r="G99" s="44"/>
      <c r="H99" s="80"/>
      <c r="I99" s="32"/>
      <c r="J99" s="55"/>
      <c r="K99" s="55"/>
      <c r="L99" s="55"/>
      <c r="M99" s="55"/>
      <c r="N99" s="55"/>
      <c r="O99" s="55"/>
      <c r="P99" s="55"/>
      <c r="Q99" s="55"/>
      <c r="R99" s="55"/>
      <c r="S99" s="55"/>
      <c r="T99" s="55"/>
      <c r="U99" s="55"/>
      <c r="V99" s="55"/>
      <c r="W99" s="55"/>
      <c r="X99" s="23"/>
      <c r="Y99" s="23"/>
      <c r="Z99" s="23"/>
      <c r="AA99" s="23"/>
      <c r="AB99" s="23"/>
      <c r="AC99" s="23"/>
      <c r="AD99" s="23"/>
      <c r="AE99" s="23"/>
      <c r="AF99" s="23"/>
      <c r="AG99" s="23"/>
      <c r="AH99" s="23"/>
      <c r="AI99" s="23"/>
    </row>
    <row r="100" spans="1:35">
      <c r="A100" s="55"/>
      <c r="B100" s="32"/>
      <c r="C100" s="23"/>
      <c r="D100" s="23"/>
      <c r="E100" s="23"/>
      <c r="F100" s="80"/>
      <c r="G100" s="44"/>
      <c r="H100" s="80"/>
      <c r="I100" s="32"/>
      <c r="J100" s="55"/>
      <c r="K100" s="55"/>
      <c r="L100" s="55"/>
      <c r="M100" s="55"/>
      <c r="N100" s="55"/>
      <c r="O100" s="55"/>
      <c r="P100" s="55"/>
      <c r="Q100" s="55"/>
      <c r="R100" s="55"/>
      <c r="S100" s="55"/>
      <c r="T100" s="55"/>
      <c r="U100" s="55"/>
      <c r="V100" s="55"/>
      <c r="W100" s="55"/>
      <c r="X100" s="23"/>
      <c r="Y100" s="23"/>
      <c r="Z100" s="23"/>
      <c r="AA100" s="23"/>
      <c r="AB100" s="23"/>
      <c r="AC100" s="23"/>
      <c r="AD100" s="23"/>
      <c r="AE100" s="23"/>
      <c r="AF100" s="23"/>
      <c r="AG100" s="23"/>
      <c r="AH100" s="23"/>
      <c r="AI100" s="23"/>
    </row>
    <row r="101" spans="1:35">
      <c r="A101" s="55"/>
      <c r="B101" s="32"/>
      <c r="C101" s="23"/>
      <c r="D101" s="23"/>
      <c r="E101" s="23"/>
      <c r="F101" s="80"/>
      <c r="G101" s="44"/>
      <c r="H101" s="80"/>
      <c r="I101" s="32"/>
      <c r="J101" s="55"/>
      <c r="K101" s="55"/>
      <c r="L101" s="55"/>
      <c r="M101" s="55"/>
      <c r="N101" s="55"/>
      <c r="O101" s="55"/>
      <c r="P101" s="55"/>
      <c r="Q101" s="55"/>
      <c r="R101" s="55"/>
      <c r="S101" s="55"/>
      <c r="T101" s="55"/>
      <c r="U101" s="55"/>
      <c r="V101" s="55"/>
      <c r="W101" s="55"/>
      <c r="X101" s="23"/>
      <c r="Y101" s="23"/>
      <c r="Z101" s="23"/>
      <c r="AA101" s="23"/>
      <c r="AB101" s="23"/>
      <c r="AC101" s="23"/>
      <c r="AD101" s="23"/>
      <c r="AE101" s="23"/>
      <c r="AF101" s="23"/>
      <c r="AG101" s="23"/>
      <c r="AH101" s="23"/>
      <c r="AI101" s="23"/>
    </row>
    <row r="102" spans="1:35">
      <c r="A102" s="55"/>
      <c r="B102" s="32"/>
      <c r="C102" s="23"/>
      <c r="D102" s="23"/>
      <c r="E102" s="23"/>
      <c r="F102" s="80"/>
      <c r="G102" s="44"/>
      <c r="H102" s="80"/>
      <c r="I102" s="32"/>
      <c r="J102" s="55"/>
      <c r="K102" s="55"/>
      <c r="L102" s="55"/>
      <c r="M102" s="55"/>
      <c r="N102" s="55"/>
      <c r="O102" s="55"/>
      <c r="P102" s="55"/>
      <c r="Q102" s="55"/>
      <c r="R102" s="55"/>
      <c r="S102" s="55"/>
      <c r="T102" s="55"/>
      <c r="U102" s="55"/>
      <c r="V102" s="55"/>
      <c r="W102" s="55"/>
      <c r="X102" s="23"/>
      <c r="Y102" s="23"/>
      <c r="Z102" s="23"/>
      <c r="AA102" s="23"/>
      <c r="AB102" s="23"/>
      <c r="AC102" s="23"/>
      <c r="AD102" s="23"/>
      <c r="AE102" s="23"/>
      <c r="AF102" s="23"/>
      <c r="AG102" s="23"/>
      <c r="AH102" s="23"/>
      <c r="AI102" s="23"/>
    </row>
    <row r="103" spans="1:35">
      <c r="A103" s="55"/>
      <c r="B103" s="32"/>
      <c r="C103" s="23"/>
      <c r="D103" s="23"/>
      <c r="E103" s="23"/>
      <c r="F103" s="80"/>
      <c r="G103" s="44"/>
      <c r="H103" s="80"/>
      <c r="I103" s="32"/>
      <c r="J103" s="55"/>
      <c r="K103" s="55"/>
      <c r="L103" s="55"/>
      <c r="M103" s="55"/>
      <c r="N103" s="55"/>
      <c r="O103" s="55"/>
      <c r="P103" s="55"/>
      <c r="Q103" s="55"/>
      <c r="R103" s="55"/>
      <c r="S103" s="55"/>
      <c r="T103" s="55"/>
      <c r="U103" s="55"/>
      <c r="V103" s="55"/>
      <c r="W103" s="55"/>
      <c r="X103" s="23"/>
      <c r="Y103" s="23"/>
      <c r="Z103" s="23"/>
      <c r="AA103" s="23"/>
      <c r="AB103" s="23"/>
      <c r="AC103" s="23"/>
      <c r="AD103" s="23"/>
      <c r="AE103" s="23"/>
      <c r="AF103" s="23"/>
      <c r="AG103" s="23"/>
      <c r="AH103" s="23"/>
      <c r="AI103" s="23"/>
    </row>
    <row r="104" spans="1:35">
      <c r="A104" s="55"/>
      <c r="B104" s="32"/>
      <c r="C104" s="23"/>
      <c r="D104" s="23"/>
      <c r="E104" s="23"/>
      <c r="F104" s="80"/>
      <c r="G104" s="44"/>
      <c r="H104" s="80"/>
      <c r="I104" s="32"/>
      <c r="J104" s="55"/>
      <c r="K104" s="55"/>
      <c r="L104" s="55"/>
      <c r="M104" s="55"/>
      <c r="N104" s="55"/>
      <c r="O104" s="55"/>
      <c r="P104" s="55"/>
      <c r="Q104" s="55"/>
      <c r="R104" s="55"/>
      <c r="S104" s="55"/>
      <c r="T104" s="55"/>
      <c r="U104" s="55"/>
      <c r="V104" s="55"/>
      <c r="W104" s="55"/>
      <c r="X104" s="23"/>
      <c r="Y104" s="23"/>
      <c r="Z104" s="23"/>
      <c r="AA104" s="23"/>
      <c r="AB104" s="23"/>
      <c r="AC104" s="23"/>
      <c r="AD104" s="23"/>
      <c r="AE104" s="23"/>
      <c r="AF104" s="23"/>
      <c r="AG104" s="23"/>
      <c r="AH104" s="23"/>
      <c r="AI104" s="23"/>
    </row>
    <row r="105" spans="1:35">
      <c r="A105" s="55"/>
      <c r="B105" s="32"/>
      <c r="C105" s="23"/>
      <c r="D105" s="23"/>
      <c r="E105" s="23"/>
      <c r="F105" s="80"/>
      <c r="G105" s="44"/>
      <c r="H105" s="80"/>
      <c r="I105" s="32"/>
      <c r="J105" s="55"/>
      <c r="K105" s="55"/>
      <c r="L105" s="55"/>
      <c r="M105" s="55"/>
      <c r="N105" s="55"/>
      <c r="O105" s="55"/>
      <c r="P105" s="55"/>
      <c r="Q105" s="55"/>
      <c r="R105" s="55"/>
      <c r="S105" s="55"/>
      <c r="T105" s="55"/>
      <c r="U105" s="55"/>
      <c r="V105" s="55"/>
      <c r="W105" s="55"/>
      <c r="X105" s="23"/>
      <c r="Y105" s="23"/>
      <c r="Z105" s="23"/>
      <c r="AA105" s="23"/>
      <c r="AB105" s="23"/>
      <c r="AC105" s="23"/>
      <c r="AD105" s="23"/>
      <c r="AE105" s="23"/>
      <c r="AF105" s="23"/>
      <c r="AG105" s="23"/>
      <c r="AH105" s="23"/>
      <c r="AI105" s="23"/>
    </row>
    <row r="106" spans="1:35">
      <c r="A106" s="55"/>
      <c r="B106" s="32"/>
      <c r="C106" s="23"/>
      <c r="D106" s="23"/>
      <c r="E106" s="23"/>
      <c r="F106" s="80"/>
      <c r="G106" s="44"/>
      <c r="H106" s="80"/>
      <c r="I106" s="32"/>
      <c r="J106" s="55"/>
      <c r="K106" s="55"/>
      <c r="L106" s="55"/>
      <c r="M106" s="55"/>
      <c r="N106" s="55"/>
      <c r="O106" s="55"/>
      <c r="P106" s="55"/>
      <c r="Q106" s="55"/>
      <c r="R106" s="55"/>
      <c r="S106" s="55"/>
      <c r="T106" s="55"/>
      <c r="U106" s="55"/>
      <c r="V106" s="55"/>
      <c r="W106" s="55"/>
      <c r="X106" s="23"/>
      <c r="Y106" s="23"/>
      <c r="Z106" s="23"/>
      <c r="AA106" s="23"/>
      <c r="AB106" s="23"/>
      <c r="AC106" s="23"/>
      <c r="AD106" s="23"/>
      <c r="AE106" s="23"/>
      <c r="AF106" s="23"/>
      <c r="AG106" s="23"/>
      <c r="AH106" s="23"/>
      <c r="AI106" s="23"/>
    </row>
    <row r="107" spans="1:35">
      <c r="A107" s="55"/>
      <c r="B107" s="32"/>
      <c r="C107" s="23"/>
      <c r="D107" s="23"/>
      <c r="E107" s="23"/>
      <c r="F107" s="80"/>
      <c r="G107" s="44"/>
      <c r="H107" s="80"/>
      <c r="I107" s="32"/>
      <c r="J107" s="55"/>
      <c r="K107" s="55"/>
      <c r="L107" s="55"/>
      <c r="M107" s="55"/>
      <c r="N107" s="55"/>
      <c r="O107" s="55"/>
      <c r="P107" s="55"/>
      <c r="Q107" s="55"/>
      <c r="R107" s="55"/>
      <c r="S107" s="55"/>
      <c r="T107" s="55"/>
      <c r="U107" s="55"/>
      <c r="V107" s="55"/>
      <c r="W107" s="55"/>
      <c r="X107" s="23"/>
      <c r="Y107" s="23"/>
      <c r="Z107" s="23"/>
      <c r="AA107" s="23"/>
      <c r="AB107" s="23"/>
      <c r="AC107" s="23"/>
      <c r="AD107" s="23"/>
      <c r="AE107" s="23"/>
      <c r="AF107" s="23"/>
      <c r="AG107" s="23"/>
      <c r="AH107" s="23"/>
      <c r="AI107" s="23"/>
    </row>
    <row r="108" spans="1:35">
      <c r="A108" s="55"/>
      <c r="B108" s="32"/>
      <c r="C108" s="23"/>
      <c r="D108" s="23"/>
      <c r="E108" s="23"/>
      <c r="F108" s="80"/>
      <c r="G108" s="44"/>
      <c r="H108" s="80"/>
      <c r="I108" s="32"/>
      <c r="J108" s="55"/>
      <c r="K108" s="55"/>
      <c r="L108" s="55"/>
      <c r="M108" s="55"/>
      <c r="N108" s="55"/>
      <c r="O108" s="55"/>
      <c r="P108" s="55"/>
      <c r="Q108" s="55"/>
      <c r="R108" s="55"/>
      <c r="S108" s="55"/>
      <c r="T108" s="55"/>
      <c r="U108" s="55"/>
      <c r="V108" s="55"/>
      <c r="W108" s="55"/>
      <c r="X108" s="23"/>
      <c r="Y108" s="23"/>
      <c r="Z108" s="23"/>
      <c r="AA108" s="23"/>
      <c r="AB108" s="23"/>
      <c r="AC108" s="23"/>
      <c r="AD108" s="23"/>
      <c r="AE108" s="23"/>
      <c r="AF108" s="23"/>
      <c r="AG108" s="23"/>
      <c r="AH108" s="23"/>
      <c r="AI108" s="23"/>
    </row>
    <row r="109" spans="1:35">
      <c r="A109" s="55"/>
      <c r="B109" s="32"/>
      <c r="C109" s="23"/>
      <c r="D109" s="23"/>
      <c r="E109" s="23"/>
      <c r="F109" s="80"/>
      <c r="G109" s="44"/>
      <c r="H109" s="80"/>
      <c r="I109" s="32"/>
      <c r="J109" s="55"/>
      <c r="K109" s="55"/>
      <c r="L109" s="55"/>
      <c r="M109" s="55"/>
      <c r="N109" s="55"/>
      <c r="O109" s="55"/>
      <c r="P109" s="55"/>
      <c r="Q109" s="55"/>
      <c r="R109" s="55"/>
      <c r="S109" s="55"/>
      <c r="T109" s="55"/>
      <c r="U109" s="55"/>
      <c r="V109" s="55"/>
      <c r="W109" s="55"/>
      <c r="X109" s="23"/>
      <c r="Y109" s="23"/>
      <c r="Z109" s="23"/>
      <c r="AA109" s="23"/>
      <c r="AB109" s="23"/>
      <c r="AC109" s="23"/>
      <c r="AD109" s="23"/>
      <c r="AE109" s="23"/>
      <c r="AF109" s="23"/>
      <c r="AG109" s="23"/>
      <c r="AH109" s="23"/>
      <c r="AI109" s="23"/>
    </row>
    <row r="110" spans="1:35">
      <c r="A110" s="55"/>
      <c r="B110" s="32"/>
      <c r="C110" s="23"/>
      <c r="D110" s="23"/>
      <c r="E110" s="23"/>
      <c r="F110" s="80"/>
      <c r="G110" s="44"/>
      <c r="H110" s="80"/>
      <c r="I110" s="32"/>
      <c r="J110" s="55"/>
      <c r="K110" s="55"/>
      <c r="L110" s="55"/>
      <c r="M110" s="55"/>
      <c r="N110" s="55"/>
      <c r="O110" s="55"/>
      <c r="P110" s="55"/>
      <c r="Q110" s="55"/>
      <c r="R110" s="55"/>
      <c r="S110" s="55"/>
      <c r="T110" s="55"/>
      <c r="U110" s="55"/>
      <c r="V110" s="55"/>
      <c r="W110" s="55"/>
      <c r="X110" s="23"/>
      <c r="Y110" s="23"/>
      <c r="Z110" s="23"/>
      <c r="AA110" s="23"/>
      <c r="AB110" s="23"/>
      <c r="AC110" s="23"/>
      <c r="AD110" s="23"/>
      <c r="AE110" s="23"/>
      <c r="AF110" s="23"/>
      <c r="AG110" s="23"/>
      <c r="AH110" s="23"/>
      <c r="AI110" s="23"/>
    </row>
    <row r="111" spans="1:35">
      <c r="A111" s="55"/>
      <c r="B111" s="32"/>
      <c r="C111" s="23"/>
      <c r="D111" s="23"/>
      <c r="E111" s="23"/>
      <c r="F111" s="80"/>
      <c r="G111" s="44"/>
      <c r="H111" s="80"/>
      <c r="I111" s="32"/>
      <c r="J111" s="55"/>
      <c r="K111" s="55"/>
      <c r="L111" s="55"/>
      <c r="M111" s="55"/>
      <c r="N111" s="55"/>
      <c r="O111" s="55"/>
      <c r="P111" s="55"/>
      <c r="Q111" s="55"/>
      <c r="R111" s="55"/>
      <c r="S111" s="55"/>
      <c r="T111" s="55"/>
      <c r="U111" s="55"/>
      <c r="V111" s="55"/>
      <c r="W111" s="55"/>
      <c r="X111" s="23"/>
      <c r="Y111" s="23"/>
      <c r="Z111" s="23"/>
      <c r="AA111" s="23"/>
      <c r="AB111" s="23"/>
      <c r="AC111" s="23"/>
      <c r="AD111" s="23"/>
      <c r="AE111" s="23"/>
      <c r="AF111" s="23"/>
      <c r="AG111" s="23"/>
      <c r="AH111" s="23"/>
      <c r="AI111" s="23"/>
    </row>
    <row r="112" spans="1:35">
      <c r="A112" s="55"/>
      <c r="B112" s="32"/>
      <c r="C112" s="23"/>
      <c r="D112" s="23"/>
      <c r="E112" s="23"/>
      <c r="F112" s="80"/>
      <c r="G112" s="44"/>
      <c r="H112" s="80"/>
      <c r="I112" s="32"/>
      <c r="J112" s="55"/>
      <c r="K112" s="55"/>
      <c r="L112" s="55"/>
      <c r="M112" s="55"/>
      <c r="N112" s="55"/>
      <c r="O112" s="55"/>
      <c r="P112" s="55"/>
      <c r="Q112" s="55"/>
      <c r="R112" s="55"/>
      <c r="S112" s="55"/>
      <c r="T112" s="55"/>
      <c r="U112" s="55"/>
      <c r="V112" s="55"/>
      <c r="W112" s="55"/>
      <c r="X112" s="23"/>
      <c r="Y112" s="23"/>
      <c r="Z112" s="23"/>
      <c r="AA112" s="23"/>
      <c r="AB112" s="23"/>
      <c r="AC112" s="23"/>
      <c r="AD112" s="23"/>
      <c r="AE112" s="23"/>
      <c r="AF112" s="23"/>
      <c r="AG112" s="23"/>
      <c r="AH112" s="23"/>
      <c r="AI112" s="23"/>
    </row>
    <row r="113" spans="1:35">
      <c r="A113" s="55"/>
      <c r="B113" s="32"/>
      <c r="C113" s="23"/>
      <c r="D113" s="23"/>
      <c r="E113" s="23"/>
      <c r="F113" s="80"/>
      <c r="G113" s="44"/>
      <c r="H113" s="80"/>
      <c r="I113" s="32"/>
      <c r="J113" s="55"/>
      <c r="K113" s="55"/>
      <c r="L113" s="55"/>
      <c r="M113" s="55"/>
      <c r="N113" s="55"/>
      <c r="O113" s="55"/>
      <c r="P113" s="55"/>
      <c r="Q113" s="55"/>
      <c r="R113" s="55"/>
      <c r="S113" s="55"/>
      <c r="T113" s="55"/>
      <c r="U113" s="55"/>
      <c r="V113" s="55"/>
      <c r="W113" s="55"/>
      <c r="X113" s="23"/>
      <c r="Y113" s="23"/>
      <c r="Z113" s="23"/>
      <c r="AA113" s="23"/>
      <c r="AB113" s="23"/>
      <c r="AC113" s="23"/>
      <c r="AD113" s="23"/>
      <c r="AE113" s="23"/>
      <c r="AF113" s="23"/>
      <c r="AG113" s="23"/>
      <c r="AH113" s="23"/>
      <c r="AI113" s="23"/>
    </row>
    <row r="114" spans="1:35">
      <c r="A114" s="55"/>
      <c r="B114" s="32"/>
      <c r="C114" s="23"/>
      <c r="D114" s="23"/>
      <c r="E114" s="23"/>
      <c r="F114" s="80"/>
      <c r="G114" s="44"/>
      <c r="H114" s="80"/>
      <c r="I114" s="32"/>
      <c r="J114" s="55"/>
      <c r="K114" s="55"/>
      <c r="L114" s="55"/>
      <c r="M114" s="55"/>
      <c r="N114" s="55"/>
      <c r="O114" s="55"/>
      <c r="P114" s="55"/>
      <c r="Q114" s="55"/>
      <c r="R114" s="55"/>
      <c r="S114" s="55"/>
      <c r="T114" s="55"/>
      <c r="U114" s="55"/>
      <c r="V114" s="55"/>
      <c r="W114" s="55"/>
      <c r="X114" s="23"/>
      <c r="Y114" s="23"/>
      <c r="Z114" s="23"/>
      <c r="AA114" s="23"/>
      <c r="AB114" s="23"/>
      <c r="AC114" s="23"/>
      <c r="AD114" s="23"/>
      <c r="AE114" s="23"/>
      <c r="AF114" s="23"/>
      <c r="AG114" s="23"/>
      <c r="AH114" s="23"/>
      <c r="AI114" s="23"/>
    </row>
    <row r="115" spans="1:35">
      <c r="A115" s="55"/>
      <c r="B115" s="32"/>
      <c r="C115" s="23"/>
      <c r="D115" s="23"/>
      <c r="E115" s="23"/>
      <c r="F115" s="80"/>
      <c r="G115" s="44"/>
      <c r="H115" s="80"/>
      <c r="I115" s="32"/>
      <c r="J115" s="55"/>
      <c r="K115" s="55"/>
      <c r="L115" s="55"/>
      <c r="M115" s="55"/>
      <c r="N115" s="55"/>
      <c r="O115" s="55"/>
      <c r="P115" s="55"/>
      <c r="Q115" s="55"/>
      <c r="R115" s="55"/>
      <c r="S115" s="55"/>
      <c r="T115" s="55"/>
      <c r="U115" s="55"/>
      <c r="V115" s="55"/>
      <c r="W115" s="55"/>
      <c r="X115" s="23"/>
      <c r="Y115" s="23"/>
      <c r="Z115" s="23"/>
      <c r="AA115" s="23"/>
      <c r="AB115" s="23"/>
      <c r="AC115" s="23"/>
      <c r="AD115" s="23"/>
      <c r="AE115" s="23"/>
      <c r="AF115" s="23"/>
      <c r="AG115" s="23"/>
      <c r="AH115" s="23"/>
      <c r="AI115" s="23"/>
    </row>
    <row r="116" spans="1:35">
      <c r="A116" s="55"/>
      <c r="B116" s="32"/>
      <c r="C116" s="23"/>
      <c r="D116" s="23"/>
      <c r="E116" s="23"/>
      <c r="F116" s="80"/>
      <c r="G116" s="44"/>
      <c r="H116" s="80"/>
      <c r="I116" s="32"/>
      <c r="J116" s="55"/>
      <c r="K116" s="55"/>
      <c r="L116" s="55"/>
      <c r="M116" s="55"/>
      <c r="N116" s="55"/>
      <c r="O116" s="55"/>
      <c r="P116" s="55"/>
      <c r="Q116" s="55"/>
      <c r="R116" s="55"/>
      <c r="S116" s="55"/>
      <c r="T116" s="55"/>
      <c r="U116" s="55"/>
      <c r="V116" s="55"/>
      <c r="W116" s="55"/>
      <c r="X116" s="23"/>
      <c r="Y116" s="23"/>
      <c r="Z116" s="23"/>
      <c r="AA116" s="23"/>
      <c r="AB116" s="23"/>
      <c r="AC116" s="23"/>
      <c r="AD116" s="23"/>
      <c r="AE116" s="23"/>
      <c r="AF116" s="23"/>
      <c r="AG116" s="23"/>
      <c r="AH116" s="23"/>
      <c r="AI116" s="23"/>
    </row>
    <row r="117" spans="1:35">
      <c r="A117" s="55"/>
      <c r="B117" s="32"/>
      <c r="C117" s="23"/>
      <c r="D117" s="23"/>
      <c r="E117" s="23"/>
      <c r="F117" s="80"/>
      <c r="G117" s="44"/>
      <c r="H117" s="80"/>
      <c r="I117" s="32"/>
      <c r="J117" s="55"/>
      <c r="K117" s="55"/>
      <c r="L117" s="55"/>
      <c r="M117" s="55"/>
      <c r="N117" s="55"/>
      <c r="O117" s="55"/>
      <c r="P117" s="55"/>
      <c r="Q117" s="55"/>
      <c r="R117" s="55"/>
      <c r="S117" s="55"/>
      <c r="T117" s="55"/>
      <c r="U117" s="55"/>
      <c r="V117" s="55"/>
      <c r="W117" s="55"/>
      <c r="X117" s="23"/>
      <c r="Y117" s="23"/>
      <c r="Z117" s="23"/>
      <c r="AA117" s="23"/>
      <c r="AB117" s="23"/>
      <c r="AC117" s="23"/>
      <c r="AD117" s="23"/>
      <c r="AE117" s="23"/>
      <c r="AF117" s="23"/>
      <c r="AG117" s="23"/>
      <c r="AH117" s="23"/>
      <c r="AI117" s="23"/>
    </row>
    <row r="118" spans="1:35">
      <c r="A118" s="55"/>
      <c r="B118" s="32"/>
      <c r="C118" s="23"/>
      <c r="D118" s="23"/>
      <c r="E118" s="23"/>
      <c r="F118" s="80"/>
      <c r="G118" s="44"/>
      <c r="H118" s="80"/>
      <c r="I118" s="32"/>
      <c r="J118" s="55"/>
      <c r="K118" s="55"/>
      <c r="L118" s="55"/>
      <c r="M118" s="55"/>
      <c r="N118" s="55"/>
      <c r="O118" s="55"/>
      <c r="P118" s="55"/>
      <c r="Q118" s="55"/>
      <c r="R118" s="55"/>
      <c r="S118" s="55"/>
      <c r="T118" s="55"/>
      <c r="U118" s="55"/>
      <c r="V118" s="55"/>
      <c r="W118" s="55"/>
      <c r="X118" s="23"/>
      <c r="Y118" s="23"/>
      <c r="Z118" s="23"/>
      <c r="AA118" s="23"/>
      <c r="AB118" s="23"/>
      <c r="AC118" s="23"/>
      <c r="AD118" s="23"/>
      <c r="AE118" s="23"/>
      <c r="AF118" s="23"/>
      <c r="AG118" s="23"/>
      <c r="AH118" s="23"/>
      <c r="AI118" s="23"/>
    </row>
    <row r="119" spans="1:35">
      <c r="A119" s="55"/>
      <c r="B119" s="32"/>
      <c r="C119" s="23"/>
      <c r="D119" s="23"/>
      <c r="E119" s="23"/>
      <c r="F119" s="80"/>
      <c r="G119" s="44"/>
      <c r="H119" s="80"/>
      <c r="I119" s="32"/>
      <c r="J119" s="55"/>
      <c r="K119" s="55"/>
      <c r="L119" s="55"/>
      <c r="M119" s="55"/>
      <c r="N119" s="55"/>
      <c r="O119" s="55"/>
      <c r="P119" s="55"/>
      <c r="Q119" s="55"/>
      <c r="R119" s="55"/>
      <c r="S119" s="55"/>
      <c r="T119" s="55"/>
      <c r="U119" s="55"/>
      <c r="V119" s="55"/>
      <c r="W119" s="55"/>
      <c r="X119" s="23"/>
      <c r="Y119" s="23"/>
      <c r="Z119" s="23"/>
      <c r="AA119" s="23"/>
      <c r="AB119" s="23"/>
      <c r="AC119" s="23"/>
      <c r="AD119" s="23"/>
      <c r="AE119" s="23"/>
      <c r="AF119" s="23"/>
      <c r="AG119" s="23"/>
      <c r="AH119" s="23"/>
      <c r="AI119" s="23"/>
    </row>
    <row r="120" spans="1:35">
      <c r="A120" s="55"/>
      <c r="B120" s="32"/>
      <c r="C120" s="23"/>
      <c r="D120" s="23"/>
      <c r="E120" s="23"/>
      <c r="F120" s="80"/>
      <c r="G120" s="44"/>
      <c r="H120" s="80"/>
      <c r="I120" s="32"/>
      <c r="J120" s="55"/>
      <c r="K120" s="55"/>
      <c r="L120" s="55"/>
      <c r="M120" s="55"/>
      <c r="N120" s="55"/>
      <c r="O120" s="55"/>
      <c r="P120" s="55"/>
      <c r="Q120" s="55"/>
      <c r="R120" s="55"/>
      <c r="S120" s="55"/>
      <c r="T120" s="55"/>
      <c r="U120" s="55"/>
      <c r="V120" s="55"/>
      <c r="W120" s="55"/>
      <c r="X120" s="23"/>
      <c r="Y120" s="23"/>
      <c r="Z120" s="23"/>
      <c r="AA120" s="23"/>
      <c r="AB120" s="23"/>
      <c r="AC120" s="23"/>
      <c r="AD120" s="23"/>
      <c r="AE120" s="23"/>
      <c r="AF120" s="23"/>
      <c r="AG120" s="23"/>
      <c r="AH120" s="23"/>
      <c r="AI120" s="23"/>
    </row>
    <row r="121" spans="1:35">
      <c r="A121" s="55"/>
      <c r="B121" s="32"/>
      <c r="C121" s="23"/>
      <c r="D121" s="23"/>
      <c r="E121" s="23"/>
      <c r="F121" s="80"/>
      <c r="G121" s="44"/>
      <c r="H121" s="80"/>
      <c r="I121" s="32"/>
      <c r="J121" s="55"/>
      <c r="K121" s="55"/>
      <c r="L121" s="55"/>
      <c r="M121" s="55"/>
      <c r="N121" s="55"/>
      <c r="O121" s="55"/>
      <c r="P121" s="55"/>
      <c r="Q121" s="55"/>
      <c r="R121" s="55"/>
      <c r="S121" s="55"/>
      <c r="T121" s="55"/>
      <c r="U121" s="55"/>
      <c r="V121" s="55"/>
      <c r="W121" s="55"/>
      <c r="X121" s="23"/>
      <c r="Y121" s="23"/>
      <c r="Z121" s="23"/>
      <c r="AA121" s="23"/>
      <c r="AB121" s="23"/>
      <c r="AC121" s="23"/>
      <c r="AD121" s="23"/>
      <c r="AE121" s="23"/>
      <c r="AF121" s="23"/>
      <c r="AG121" s="23"/>
      <c r="AH121" s="23"/>
      <c r="AI121" s="23"/>
    </row>
    <row r="122" spans="1:35">
      <c r="A122" s="55"/>
      <c r="B122" s="32"/>
      <c r="C122" s="23"/>
      <c r="D122" s="23"/>
      <c r="E122" s="23"/>
      <c r="F122" s="80"/>
      <c r="G122" s="44"/>
      <c r="H122" s="80"/>
      <c r="I122" s="32"/>
      <c r="J122" s="55"/>
      <c r="K122" s="55"/>
      <c r="L122" s="55"/>
      <c r="M122" s="55"/>
      <c r="N122" s="55"/>
      <c r="O122" s="55"/>
      <c r="P122" s="55"/>
      <c r="Q122" s="55"/>
      <c r="R122" s="55"/>
      <c r="S122" s="55"/>
      <c r="T122" s="55"/>
      <c r="U122" s="55"/>
      <c r="V122" s="55"/>
      <c r="W122" s="55"/>
      <c r="X122" s="23"/>
      <c r="Y122" s="23"/>
      <c r="Z122" s="23"/>
      <c r="AA122" s="23"/>
      <c r="AB122" s="23"/>
      <c r="AC122" s="23"/>
      <c r="AD122" s="23"/>
      <c r="AE122" s="23"/>
      <c r="AF122" s="23"/>
      <c r="AG122" s="23"/>
      <c r="AH122" s="23"/>
      <c r="AI122" s="23"/>
    </row>
    <row r="123" spans="1:35">
      <c r="A123" s="55"/>
      <c r="B123" s="32"/>
      <c r="C123" s="23"/>
      <c r="D123" s="23"/>
      <c r="E123" s="23"/>
      <c r="F123" s="80"/>
      <c r="G123" s="44"/>
      <c r="H123" s="80"/>
      <c r="I123" s="32"/>
      <c r="J123" s="55"/>
      <c r="K123" s="55"/>
      <c r="L123" s="55"/>
      <c r="M123" s="55"/>
      <c r="N123" s="55"/>
      <c r="O123" s="55"/>
      <c r="P123" s="55"/>
      <c r="Q123" s="55"/>
      <c r="R123" s="55"/>
      <c r="S123" s="55"/>
      <c r="T123" s="55"/>
      <c r="U123" s="55"/>
      <c r="V123" s="55"/>
      <c r="W123" s="55"/>
      <c r="X123" s="23"/>
      <c r="Y123" s="23"/>
      <c r="Z123" s="23"/>
      <c r="AA123" s="23"/>
      <c r="AB123" s="23"/>
      <c r="AC123" s="23"/>
      <c r="AD123" s="23"/>
      <c r="AE123" s="23"/>
      <c r="AF123" s="23"/>
      <c r="AG123" s="23"/>
      <c r="AH123" s="23"/>
      <c r="AI123" s="23"/>
    </row>
    <row r="124" spans="1:35">
      <c r="A124" s="55"/>
      <c r="B124" s="32"/>
      <c r="C124" s="23"/>
      <c r="D124" s="23"/>
      <c r="E124" s="23"/>
      <c r="F124" s="80"/>
      <c r="G124" s="44"/>
      <c r="H124" s="80"/>
      <c r="I124" s="32"/>
      <c r="J124" s="55"/>
      <c r="K124" s="55"/>
      <c r="L124" s="55"/>
      <c r="M124" s="55"/>
      <c r="N124" s="55"/>
      <c r="O124" s="55"/>
      <c r="P124" s="55"/>
      <c r="Q124" s="55"/>
      <c r="R124" s="55"/>
      <c r="S124" s="55"/>
      <c r="T124" s="55"/>
      <c r="U124" s="55"/>
      <c r="V124" s="55"/>
      <c r="W124" s="55"/>
      <c r="X124" s="23"/>
      <c r="Y124" s="23"/>
      <c r="Z124" s="23"/>
      <c r="AA124" s="23"/>
      <c r="AB124" s="23"/>
      <c r="AC124" s="23"/>
      <c r="AD124" s="23"/>
      <c r="AE124" s="23"/>
      <c r="AF124" s="23"/>
      <c r="AG124" s="23"/>
      <c r="AH124" s="23"/>
      <c r="AI124" s="23"/>
    </row>
    <row r="125" spans="1:35">
      <c r="A125" s="55"/>
      <c r="B125" s="32"/>
      <c r="C125" s="23"/>
      <c r="D125" s="23"/>
      <c r="E125" s="23"/>
      <c r="F125" s="80"/>
      <c r="G125" s="44"/>
      <c r="H125" s="80"/>
      <c r="I125" s="32"/>
      <c r="J125" s="55"/>
      <c r="K125" s="55"/>
      <c r="L125" s="55"/>
      <c r="M125" s="55"/>
      <c r="N125" s="55"/>
      <c r="O125" s="55"/>
      <c r="P125" s="55"/>
      <c r="Q125" s="55"/>
      <c r="R125" s="55"/>
      <c r="S125" s="55"/>
      <c r="T125" s="55"/>
      <c r="U125" s="55"/>
      <c r="V125" s="55"/>
      <c r="W125" s="55"/>
      <c r="X125" s="23"/>
      <c r="Y125" s="23"/>
      <c r="Z125" s="23"/>
      <c r="AA125" s="23"/>
      <c r="AB125" s="23"/>
      <c r="AC125" s="23"/>
      <c r="AD125" s="23"/>
      <c r="AE125" s="23"/>
      <c r="AF125" s="23"/>
      <c r="AG125" s="23"/>
      <c r="AH125" s="23"/>
      <c r="AI125" s="23"/>
    </row>
    <row r="126" spans="1:35">
      <c r="A126" s="55"/>
      <c r="B126" s="32"/>
      <c r="C126" s="23"/>
      <c r="D126" s="23"/>
      <c r="E126" s="23"/>
      <c r="F126" s="80"/>
      <c r="G126" s="44"/>
      <c r="H126" s="80"/>
      <c r="I126" s="32"/>
      <c r="J126" s="55"/>
      <c r="K126" s="55"/>
      <c r="L126" s="55"/>
      <c r="M126" s="55"/>
      <c r="N126" s="55"/>
      <c r="O126" s="55"/>
      <c r="P126" s="55"/>
      <c r="Q126" s="55"/>
      <c r="R126" s="55"/>
      <c r="S126" s="55"/>
      <c r="T126" s="55"/>
      <c r="U126" s="55"/>
      <c r="V126" s="55"/>
      <c r="W126" s="55"/>
      <c r="X126" s="23"/>
      <c r="Y126" s="23"/>
      <c r="Z126" s="23"/>
      <c r="AA126" s="23"/>
      <c r="AB126" s="23"/>
      <c r="AC126" s="23"/>
      <c r="AD126" s="23"/>
      <c r="AE126" s="23"/>
      <c r="AF126" s="23"/>
      <c r="AG126" s="23"/>
      <c r="AH126" s="23"/>
      <c r="AI126" s="23"/>
    </row>
    <row r="127" spans="1:35">
      <c r="A127" s="55"/>
      <c r="B127" s="32"/>
      <c r="C127" s="23"/>
      <c r="D127" s="23"/>
      <c r="E127" s="23"/>
      <c r="F127" s="80"/>
      <c r="G127" s="44"/>
      <c r="H127" s="80"/>
      <c r="I127" s="32"/>
      <c r="J127" s="55"/>
      <c r="K127" s="55"/>
      <c r="L127" s="55"/>
      <c r="M127" s="55"/>
      <c r="N127" s="55"/>
      <c r="O127" s="55"/>
      <c r="P127" s="55"/>
      <c r="Q127" s="55"/>
      <c r="R127" s="55"/>
      <c r="S127" s="55"/>
      <c r="T127" s="55"/>
      <c r="U127" s="55"/>
      <c r="V127" s="55"/>
      <c r="W127" s="55"/>
      <c r="X127" s="23"/>
      <c r="Y127" s="23"/>
      <c r="Z127" s="23"/>
      <c r="AA127" s="23"/>
      <c r="AB127" s="23"/>
      <c r="AC127" s="23"/>
      <c r="AD127" s="23"/>
      <c r="AE127" s="23"/>
      <c r="AF127" s="23"/>
      <c r="AG127" s="23"/>
      <c r="AH127" s="23"/>
      <c r="AI127" s="23"/>
    </row>
    <row r="128" spans="1:35">
      <c r="A128" s="55"/>
      <c r="B128" s="32"/>
      <c r="C128" s="23"/>
      <c r="D128" s="23"/>
      <c r="E128" s="23"/>
      <c r="F128" s="80"/>
      <c r="G128" s="44"/>
      <c r="H128" s="80"/>
      <c r="I128" s="32"/>
      <c r="J128" s="55"/>
      <c r="K128" s="55"/>
      <c r="L128" s="55"/>
      <c r="M128" s="55"/>
      <c r="N128" s="55"/>
      <c r="O128" s="55"/>
      <c r="P128" s="55"/>
      <c r="Q128" s="55"/>
      <c r="R128" s="55"/>
      <c r="S128" s="55"/>
      <c r="T128" s="55"/>
      <c r="U128" s="55"/>
      <c r="V128" s="55"/>
      <c r="W128" s="55"/>
      <c r="X128" s="23"/>
      <c r="Y128" s="23"/>
      <c r="Z128" s="23"/>
      <c r="AA128" s="23"/>
      <c r="AB128" s="23"/>
      <c r="AC128" s="23"/>
      <c r="AD128" s="23"/>
      <c r="AE128" s="23"/>
      <c r="AF128" s="23"/>
      <c r="AG128" s="23"/>
      <c r="AH128" s="23"/>
      <c r="AI128" s="23"/>
    </row>
    <row r="129" spans="1:35">
      <c r="A129" s="55"/>
      <c r="B129" s="32"/>
      <c r="C129" s="23"/>
      <c r="D129" s="23"/>
      <c r="E129" s="23"/>
      <c r="F129" s="80"/>
      <c r="G129" s="44"/>
      <c r="H129" s="80"/>
      <c r="I129" s="32"/>
      <c r="J129" s="55"/>
      <c r="K129" s="55"/>
      <c r="L129" s="55"/>
      <c r="M129" s="55"/>
      <c r="N129" s="55"/>
      <c r="O129" s="55"/>
      <c r="P129" s="55"/>
      <c r="Q129" s="55"/>
      <c r="R129" s="55"/>
      <c r="S129" s="55"/>
      <c r="T129" s="55"/>
      <c r="U129" s="55"/>
      <c r="V129" s="55"/>
      <c r="W129" s="55"/>
      <c r="X129" s="23"/>
      <c r="Y129" s="23"/>
      <c r="Z129" s="23"/>
      <c r="AA129" s="23"/>
      <c r="AB129" s="23"/>
      <c r="AC129" s="23"/>
      <c r="AD129" s="23"/>
      <c r="AE129" s="23"/>
      <c r="AF129" s="23"/>
      <c r="AG129" s="23"/>
      <c r="AH129" s="23"/>
      <c r="AI129" s="23"/>
    </row>
    <row r="130" spans="1:35">
      <c r="A130" s="55"/>
      <c r="B130" s="32"/>
      <c r="C130" s="23"/>
      <c r="D130" s="23"/>
      <c r="E130" s="23"/>
      <c r="F130" s="80"/>
      <c r="G130" s="44"/>
      <c r="H130" s="80"/>
      <c r="I130" s="32"/>
      <c r="J130" s="55"/>
      <c r="K130" s="55"/>
      <c r="L130" s="55"/>
      <c r="M130" s="55"/>
      <c r="N130" s="55"/>
      <c r="O130" s="55"/>
      <c r="P130" s="55"/>
      <c r="Q130" s="55"/>
      <c r="R130" s="55"/>
      <c r="S130" s="55"/>
      <c r="T130" s="55"/>
      <c r="U130" s="55"/>
      <c r="V130" s="55"/>
      <c r="W130" s="55"/>
      <c r="X130" s="23"/>
      <c r="Y130" s="23"/>
      <c r="Z130" s="23"/>
      <c r="AA130" s="23"/>
      <c r="AB130" s="23"/>
      <c r="AC130" s="23"/>
      <c r="AD130" s="23"/>
      <c r="AE130" s="23"/>
      <c r="AF130" s="23"/>
      <c r="AG130" s="23"/>
      <c r="AH130" s="23"/>
      <c r="AI130" s="23"/>
    </row>
    <row r="131" spans="1:35">
      <c r="A131" s="55"/>
      <c r="B131" s="32"/>
      <c r="C131" s="23"/>
      <c r="D131" s="23"/>
      <c r="E131" s="23"/>
      <c r="F131" s="80"/>
      <c r="G131" s="44"/>
      <c r="H131" s="80"/>
      <c r="I131" s="32"/>
      <c r="J131" s="55"/>
      <c r="K131" s="55"/>
      <c r="L131" s="55"/>
      <c r="M131" s="55"/>
      <c r="N131" s="55"/>
      <c r="O131" s="55"/>
      <c r="P131" s="55"/>
      <c r="Q131" s="55"/>
      <c r="R131" s="55"/>
      <c r="S131" s="55"/>
      <c r="T131" s="55"/>
      <c r="U131" s="55"/>
      <c r="V131" s="55"/>
      <c r="W131" s="55"/>
      <c r="X131" s="23"/>
      <c r="Y131" s="23"/>
      <c r="Z131" s="23"/>
      <c r="AA131" s="23"/>
      <c r="AB131" s="23"/>
      <c r="AC131" s="23"/>
      <c r="AD131" s="23"/>
      <c r="AE131" s="23"/>
      <c r="AF131" s="23"/>
      <c r="AG131" s="23"/>
      <c r="AH131" s="23"/>
      <c r="AI131" s="23"/>
    </row>
    <row r="132" spans="1:35">
      <c r="A132" s="55"/>
      <c r="B132" s="32"/>
      <c r="C132" s="23"/>
      <c r="D132" s="23"/>
      <c r="E132" s="23"/>
      <c r="F132" s="80"/>
      <c r="G132" s="44"/>
      <c r="H132" s="80"/>
      <c r="I132" s="32"/>
      <c r="J132" s="55"/>
      <c r="K132" s="55"/>
      <c r="L132" s="55"/>
      <c r="M132" s="55"/>
      <c r="N132" s="55"/>
      <c r="O132" s="55"/>
      <c r="P132" s="55"/>
      <c r="Q132" s="55"/>
      <c r="R132" s="55"/>
      <c r="S132" s="55"/>
      <c r="T132" s="55"/>
      <c r="U132" s="55"/>
      <c r="V132" s="55"/>
      <c r="W132" s="55"/>
      <c r="X132" s="23"/>
      <c r="Y132" s="23"/>
      <c r="Z132" s="23"/>
      <c r="AA132" s="23"/>
      <c r="AB132" s="23"/>
      <c r="AC132" s="23"/>
      <c r="AD132" s="23"/>
      <c r="AE132" s="23"/>
      <c r="AF132" s="23"/>
      <c r="AG132" s="23"/>
      <c r="AH132" s="23"/>
      <c r="AI132" s="23"/>
    </row>
    <row r="133" spans="1:35">
      <c r="A133" s="55"/>
      <c r="B133" s="32"/>
      <c r="C133" s="23"/>
      <c r="D133" s="23"/>
      <c r="E133" s="23"/>
      <c r="F133" s="80"/>
      <c r="G133" s="44"/>
      <c r="H133" s="80"/>
      <c r="I133" s="32"/>
      <c r="J133" s="55"/>
      <c r="K133" s="55"/>
      <c r="L133" s="55"/>
      <c r="M133" s="55"/>
      <c r="N133" s="55"/>
      <c r="O133" s="55"/>
      <c r="P133" s="55"/>
      <c r="Q133" s="55"/>
      <c r="R133" s="55"/>
      <c r="S133" s="55"/>
      <c r="T133" s="55"/>
      <c r="U133" s="55"/>
      <c r="V133" s="55"/>
      <c r="W133" s="55"/>
      <c r="X133" s="23"/>
      <c r="Y133" s="23"/>
      <c r="Z133" s="23"/>
      <c r="AA133" s="23"/>
      <c r="AB133" s="23"/>
      <c r="AC133" s="23"/>
      <c r="AD133" s="23"/>
      <c r="AE133" s="23"/>
      <c r="AF133" s="23"/>
      <c r="AG133" s="23"/>
      <c r="AH133" s="23"/>
      <c r="AI133" s="23"/>
    </row>
    <row r="134" spans="1:35">
      <c r="A134" s="55"/>
      <c r="B134" s="32"/>
      <c r="C134" s="23"/>
      <c r="D134" s="23"/>
      <c r="E134" s="23"/>
      <c r="F134" s="80"/>
      <c r="G134" s="44"/>
      <c r="H134" s="80"/>
      <c r="I134" s="32"/>
      <c r="J134" s="55"/>
      <c r="K134" s="55"/>
      <c r="L134" s="55"/>
      <c r="M134" s="55"/>
      <c r="N134" s="55"/>
      <c r="O134" s="55"/>
      <c r="P134" s="55"/>
      <c r="Q134" s="55"/>
      <c r="R134" s="55"/>
      <c r="S134" s="55"/>
      <c r="T134" s="55"/>
      <c r="U134" s="55"/>
      <c r="V134" s="55"/>
      <c r="W134" s="55"/>
      <c r="X134" s="23"/>
      <c r="Y134" s="23"/>
      <c r="Z134" s="23"/>
      <c r="AA134" s="23"/>
      <c r="AB134" s="23"/>
      <c r="AC134" s="23"/>
      <c r="AD134" s="23"/>
      <c r="AE134" s="23"/>
      <c r="AF134" s="23"/>
      <c r="AG134" s="23"/>
      <c r="AH134" s="23"/>
      <c r="AI134" s="23"/>
    </row>
    <row r="135" spans="1:35">
      <c r="A135" s="55"/>
      <c r="B135" s="32"/>
      <c r="C135" s="23"/>
      <c r="D135" s="23"/>
      <c r="E135" s="23"/>
      <c r="F135" s="80"/>
      <c r="G135" s="44"/>
      <c r="H135" s="80"/>
      <c r="I135" s="32"/>
      <c r="J135" s="55"/>
      <c r="K135" s="55"/>
      <c r="L135" s="55"/>
      <c r="M135" s="55"/>
      <c r="N135" s="55"/>
      <c r="O135" s="55"/>
      <c r="P135" s="55"/>
      <c r="Q135" s="55"/>
      <c r="R135" s="55"/>
      <c r="S135" s="55"/>
      <c r="T135" s="55"/>
      <c r="U135" s="55"/>
      <c r="V135" s="55"/>
      <c r="W135" s="55"/>
      <c r="X135" s="23"/>
      <c r="Y135" s="23"/>
      <c r="Z135" s="23"/>
      <c r="AA135" s="23"/>
      <c r="AB135" s="23"/>
      <c r="AC135" s="23"/>
      <c r="AD135" s="23"/>
      <c r="AE135" s="23"/>
      <c r="AF135" s="23"/>
      <c r="AG135" s="23"/>
      <c r="AH135" s="23"/>
      <c r="AI135" s="23"/>
    </row>
    <row r="136" spans="1:35">
      <c r="A136" s="55"/>
      <c r="B136" s="32"/>
      <c r="C136" s="23"/>
      <c r="D136" s="23"/>
      <c r="E136" s="23"/>
      <c r="F136" s="80"/>
      <c r="G136" s="44"/>
      <c r="H136" s="80"/>
      <c r="I136" s="32"/>
      <c r="J136" s="55"/>
      <c r="K136" s="55"/>
      <c r="L136" s="55"/>
      <c r="M136" s="55"/>
      <c r="N136" s="55"/>
      <c r="O136" s="55"/>
      <c r="P136" s="55"/>
      <c r="Q136" s="55"/>
      <c r="R136" s="55"/>
      <c r="S136" s="55"/>
      <c r="T136" s="55"/>
      <c r="U136" s="55"/>
      <c r="V136" s="55"/>
      <c r="W136" s="55"/>
      <c r="X136" s="23"/>
      <c r="Y136" s="23"/>
      <c r="Z136" s="23"/>
      <c r="AA136" s="23"/>
      <c r="AB136" s="23"/>
      <c r="AC136" s="23"/>
      <c r="AD136" s="23"/>
      <c r="AE136" s="23"/>
      <c r="AF136" s="23"/>
      <c r="AG136" s="23"/>
      <c r="AH136" s="23"/>
      <c r="AI136" s="23"/>
    </row>
    <row r="137" spans="1:35">
      <c r="A137" s="55"/>
      <c r="B137" s="32"/>
      <c r="C137" s="23"/>
      <c r="D137" s="23"/>
      <c r="E137" s="23"/>
      <c r="F137" s="80"/>
      <c r="G137" s="44"/>
      <c r="H137" s="80"/>
      <c r="I137" s="32"/>
      <c r="J137" s="55"/>
      <c r="K137" s="55"/>
      <c r="L137" s="55"/>
      <c r="M137" s="55"/>
      <c r="N137" s="55"/>
      <c r="O137" s="55"/>
      <c r="P137" s="55"/>
      <c r="Q137" s="55"/>
      <c r="R137" s="55"/>
      <c r="S137" s="55"/>
      <c r="T137" s="55"/>
      <c r="U137" s="55"/>
      <c r="V137" s="55"/>
      <c r="W137" s="55"/>
      <c r="X137" s="23"/>
      <c r="Y137" s="23"/>
      <c r="Z137" s="23"/>
      <c r="AA137" s="23"/>
      <c r="AB137" s="23"/>
      <c r="AC137" s="23"/>
      <c r="AD137" s="23"/>
      <c r="AE137" s="23"/>
      <c r="AF137" s="23"/>
      <c r="AG137" s="23"/>
      <c r="AH137" s="23"/>
      <c r="AI137" s="23"/>
    </row>
    <row r="138" spans="1:35">
      <c r="A138" s="55"/>
      <c r="B138" s="32"/>
      <c r="C138" s="23"/>
      <c r="D138" s="23"/>
      <c r="E138" s="23"/>
      <c r="F138" s="80"/>
      <c r="G138" s="44"/>
      <c r="H138" s="80"/>
      <c r="I138" s="32"/>
      <c r="J138" s="55"/>
      <c r="K138" s="55"/>
      <c r="L138" s="55"/>
      <c r="M138" s="55"/>
      <c r="N138" s="55"/>
      <c r="O138" s="55"/>
      <c r="P138" s="55"/>
      <c r="Q138" s="55"/>
      <c r="R138" s="55"/>
      <c r="S138" s="55"/>
      <c r="T138" s="55"/>
      <c r="U138" s="55"/>
      <c r="V138" s="55"/>
      <c r="W138" s="55"/>
      <c r="X138" s="23"/>
      <c r="Y138" s="23"/>
      <c r="Z138" s="23"/>
      <c r="AA138" s="23"/>
      <c r="AB138" s="23"/>
      <c r="AC138" s="23"/>
      <c r="AD138" s="23"/>
      <c r="AE138" s="23"/>
      <c r="AF138" s="23"/>
      <c r="AG138" s="23"/>
      <c r="AH138" s="23"/>
      <c r="AI138" s="23"/>
    </row>
    <row r="139" spans="1:35">
      <c r="A139" s="55"/>
      <c r="B139" s="32"/>
      <c r="C139" s="23"/>
      <c r="D139" s="23"/>
      <c r="E139" s="23"/>
      <c r="F139" s="80"/>
      <c r="G139" s="44"/>
      <c r="H139" s="80"/>
      <c r="I139" s="32"/>
      <c r="J139" s="55"/>
      <c r="K139" s="55"/>
      <c r="L139" s="55"/>
      <c r="M139" s="55"/>
      <c r="N139" s="55"/>
      <c r="O139" s="55"/>
      <c r="P139" s="55"/>
      <c r="Q139" s="55"/>
      <c r="R139" s="55"/>
      <c r="S139" s="55"/>
      <c r="T139" s="55"/>
      <c r="U139" s="55"/>
      <c r="V139" s="55"/>
      <c r="W139" s="55"/>
      <c r="X139" s="23"/>
      <c r="Y139" s="23"/>
      <c r="Z139" s="23"/>
      <c r="AA139" s="23"/>
      <c r="AB139" s="23"/>
      <c r="AC139" s="23"/>
      <c r="AD139" s="23"/>
      <c r="AE139" s="23"/>
      <c r="AF139" s="23"/>
      <c r="AG139" s="23"/>
      <c r="AH139" s="23"/>
      <c r="AI139" s="23"/>
    </row>
    <row r="140" spans="1:35">
      <c r="A140" s="55"/>
      <c r="B140" s="32"/>
      <c r="C140" s="23"/>
      <c r="D140" s="23"/>
      <c r="E140" s="23"/>
      <c r="F140" s="80"/>
      <c r="G140" s="44"/>
      <c r="H140" s="80"/>
      <c r="I140" s="32"/>
      <c r="J140" s="55"/>
      <c r="K140" s="55"/>
      <c r="L140" s="55"/>
      <c r="M140" s="55"/>
      <c r="N140" s="55"/>
      <c r="O140" s="55"/>
      <c r="P140" s="55"/>
      <c r="Q140" s="55"/>
      <c r="R140" s="55"/>
      <c r="S140" s="55"/>
      <c r="T140" s="55"/>
      <c r="U140" s="55"/>
      <c r="V140" s="55"/>
      <c r="W140" s="55"/>
      <c r="X140" s="23"/>
      <c r="Y140" s="23"/>
      <c r="Z140" s="23"/>
      <c r="AA140" s="23"/>
      <c r="AB140" s="23"/>
      <c r="AC140" s="23"/>
      <c r="AD140" s="23"/>
      <c r="AE140" s="23"/>
      <c r="AF140" s="23"/>
      <c r="AG140" s="23"/>
      <c r="AH140" s="23"/>
      <c r="AI140" s="23"/>
    </row>
    <row r="141" spans="1:35">
      <c r="A141" s="55"/>
      <c r="B141" s="32"/>
      <c r="C141" s="23"/>
      <c r="D141" s="23"/>
      <c r="E141" s="23"/>
      <c r="F141" s="80"/>
      <c r="G141" s="44"/>
      <c r="H141" s="80"/>
      <c r="I141" s="32"/>
      <c r="J141" s="55"/>
      <c r="K141" s="55"/>
      <c r="L141" s="55"/>
      <c r="M141" s="55"/>
      <c r="N141" s="55"/>
      <c r="O141" s="55"/>
      <c r="P141" s="55"/>
      <c r="Q141" s="55"/>
      <c r="R141" s="55"/>
      <c r="S141" s="55"/>
      <c r="T141" s="55"/>
      <c r="U141" s="55"/>
      <c r="V141" s="55"/>
      <c r="W141" s="55"/>
      <c r="X141" s="23"/>
      <c r="Y141" s="23"/>
      <c r="Z141" s="23"/>
      <c r="AA141" s="23"/>
      <c r="AB141" s="23"/>
      <c r="AC141" s="23"/>
      <c r="AD141" s="23"/>
      <c r="AE141" s="23"/>
      <c r="AF141" s="23"/>
      <c r="AG141" s="23"/>
      <c r="AH141" s="23"/>
      <c r="AI141" s="23"/>
    </row>
    <row r="142" spans="1:35">
      <c r="A142" s="55"/>
      <c r="B142" s="32"/>
      <c r="C142" s="23"/>
      <c r="D142" s="23"/>
      <c r="E142" s="23"/>
      <c r="F142" s="80"/>
      <c r="G142" s="44"/>
      <c r="H142" s="80"/>
      <c r="I142" s="32"/>
      <c r="J142" s="55"/>
      <c r="K142" s="55"/>
      <c r="L142" s="55"/>
      <c r="M142" s="55"/>
      <c r="N142" s="55"/>
      <c r="O142" s="55"/>
      <c r="P142" s="55"/>
      <c r="Q142" s="55"/>
      <c r="R142" s="55"/>
      <c r="S142" s="55"/>
      <c r="T142" s="55"/>
      <c r="U142" s="55"/>
      <c r="V142" s="55"/>
      <c r="W142" s="55"/>
      <c r="X142" s="23"/>
      <c r="Y142" s="23"/>
      <c r="Z142" s="23"/>
      <c r="AA142" s="23"/>
      <c r="AB142" s="23"/>
      <c r="AC142" s="23"/>
      <c r="AD142" s="23"/>
      <c r="AE142" s="23"/>
      <c r="AF142" s="23"/>
      <c r="AG142" s="23"/>
      <c r="AH142" s="23"/>
      <c r="AI142" s="23"/>
    </row>
    <row r="143" spans="1:35">
      <c r="A143" s="55"/>
      <c r="B143" s="32"/>
      <c r="C143" s="23"/>
      <c r="D143" s="23"/>
      <c r="E143" s="23"/>
      <c r="F143" s="80"/>
      <c r="G143" s="44"/>
      <c r="H143" s="80"/>
      <c r="I143" s="32"/>
      <c r="J143" s="55"/>
      <c r="K143" s="55"/>
      <c r="L143" s="55"/>
      <c r="M143" s="55"/>
      <c r="N143" s="55"/>
      <c r="O143" s="55"/>
      <c r="P143" s="55"/>
      <c r="Q143" s="55"/>
      <c r="R143" s="55"/>
      <c r="S143" s="55"/>
      <c r="T143" s="55"/>
      <c r="U143" s="55"/>
      <c r="V143" s="55"/>
      <c r="W143" s="55"/>
      <c r="X143" s="23"/>
      <c r="Y143" s="23"/>
      <c r="Z143" s="23"/>
      <c r="AA143" s="23"/>
      <c r="AB143" s="23"/>
      <c r="AC143" s="23"/>
      <c r="AD143" s="23"/>
      <c r="AE143" s="23"/>
      <c r="AF143" s="23"/>
      <c r="AG143" s="23"/>
      <c r="AH143" s="23"/>
      <c r="AI143" s="23"/>
    </row>
    <row r="144" spans="1:35">
      <c r="A144" s="55"/>
      <c r="B144" s="32"/>
      <c r="C144" s="23"/>
      <c r="D144" s="23"/>
      <c r="E144" s="23"/>
      <c r="F144" s="80"/>
      <c r="G144" s="44"/>
      <c r="H144" s="80"/>
      <c r="I144" s="32"/>
      <c r="J144" s="55"/>
      <c r="K144" s="55"/>
      <c r="L144" s="55"/>
      <c r="M144" s="55"/>
      <c r="N144" s="55"/>
      <c r="O144" s="55"/>
      <c r="P144" s="55"/>
      <c r="Q144" s="55"/>
      <c r="R144" s="55"/>
      <c r="S144" s="55"/>
      <c r="T144" s="55"/>
      <c r="U144" s="55"/>
      <c r="V144" s="55"/>
      <c r="W144" s="55"/>
      <c r="X144" s="23"/>
      <c r="Y144" s="23"/>
      <c r="Z144" s="23"/>
      <c r="AA144" s="23"/>
      <c r="AB144" s="23"/>
      <c r="AC144" s="23"/>
      <c r="AD144" s="23"/>
      <c r="AE144" s="23"/>
      <c r="AF144" s="23"/>
      <c r="AG144" s="23"/>
      <c r="AH144" s="23"/>
      <c r="AI144" s="23"/>
    </row>
    <row r="145" spans="1:35">
      <c r="A145" s="55"/>
      <c r="B145" s="32"/>
      <c r="C145" s="23"/>
      <c r="D145" s="23"/>
      <c r="E145" s="23"/>
      <c r="F145" s="80"/>
      <c r="G145" s="44"/>
      <c r="H145" s="80"/>
      <c r="I145" s="32"/>
      <c r="J145" s="55"/>
      <c r="K145" s="55"/>
      <c r="L145" s="55"/>
      <c r="M145" s="55"/>
      <c r="N145" s="55"/>
      <c r="O145" s="55"/>
      <c r="P145" s="55"/>
      <c r="Q145" s="55"/>
      <c r="R145" s="55"/>
      <c r="S145" s="55"/>
      <c r="T145" s="55"/>
      <c r="U145" s="55"/>
      <c r="V145" s="55"/>
      <c r="W145" s="55"/>
      <c r="X145" s="23"/>
      <c r="Y145" s="23"/>
      <c r="Z145" s="23"/>
      <c r="AA145" s="23"/>
      <c r="AB145" s="23"/>
      <c r="AC145" s="23"/>
      <c r="AD145" s="23"/>
      <c r="AE145" s="23"/>
      <c r="AF145" s="23"/>
      <c r="AG145" s="23"/>
      <c r="AH145" s="23"/>
      <c r="AI145" s="23"/>
    </row>
    <row r="146" spans="1:35">
      <c r="A146" s="55"/>
      <c r="B146" s="32"/>
      <c r="C146" s="23"/>
      <c r="D146" s="23"/>
      <c r="E146" s="23"/>
      <c r="F146" s="80"/>
      <c r="G146" s="44"/>
      <c r="H146" s="80"/>
      <c r="I146" s="32"/>
      <c r="J146" s="55"/>
      <c r="K146" s="55"/>
      <c r="L146" s="55"/>
      <c r="M146" s="55"/>
      <c r="N146" s="55"/>
      <c r="O146" s="55"/>
      <c r="P146" s="55"/>
      <c r="Q146" s="55"/>
      <c r="R146" s="55"/>
      <c r="S146" s="55"/>
      <c r="T146" s="55"/>
      <c r="U146" s="55"/>
      <c r="V146" s="55"/>
      <c r="W146" s="55"/>
      <c r="X146" s="23"/>
      <c r="Y146" s="23"/>
      <c r="Z146" s="23"/>
      <c r="AA146" s="23"/>
      <c r="AB146" s="23"/>
      <c r="AC146" s="23"/>
      <c r="AD146" s="23"/>
      <c r="AE146" s="23"/>
      <c r="AF146" s="23"/>
      <c r="AG146" s="23"/>
      <c r="AH146" s="23"/>
      <c r="AI146" s="23"/>
    </row>
    <row r="147" spans="1:35">
      <c r="A147" s="55"/>
      <c r="B147" s="32"/>
      <c r="C147" s="23"/>
      <c r="D147" s="23"/>
      <c r="E147" s="23"/>
      <c r="F147" s="80"/>
      <c r="G147" s="44"/>
      <c r="H147" s="80"/>
      <c r="I147" s="32"/>
      <c r="J147" s="55"/>
      <c r="K147" s="55"/>
      <c r="L147" s="55"/>
      <c r="M147" s="55"/>
      <c r="N147" s="55"/>
      <c r="O147" s="55"/>
      <c r="P147" s="55"/>
      <c r="Q147" s="55"/>
      <c r="R147" s="55"/>
      <c r="S147" s="55"/>
      <c r="T147" s="55"/>
      <c r="U147" s="55"/>
      <c r="V147" s="55"/>
      <c r="W147" s="55"/>
      <c r="X147" s="23"/>
      <c r="Y147" s="23"/>
      <c r="Z147" s="23"/>
      <c r="AA147" s="23"/>
      <c r="AB147" s="23"/>
      <c r="AC147" s="23"/>
      <c r="AD147" s="23"/>
      <c r="AE147" s="23"/>
      <c r="AF147" s="23"/>
      <c r="AG147" s="23"/>
      <c r="AH147" s="23"/>
      <c r="AI147" s="23"/>
    </row>
    <row r="148" spans="1:35">
      <c r="A148" s="55"/>
      <c r="B148" s="32"/>
      <c r="C148" s="23"/>
      <c r="D148" s="23"/>
      <c r="E148" s="23"/>
      <c r="F148" s="80"/>
      <c r="G148" s="44"/>
      <c r="H148" s="80"/>
      <c r="I148" s="32"/>
      <c r="J148" s="55"/>
      <c r="K148" s="55"/>
      <c r="L148" s="55"/>
      <c r="M148" s="55"/>
      <c r="N148" s="55"/>
      <c r="O148" s="55"/>
      <c r="P148" s="55"/>
      <c r="Q148" s="55"/>
      <c r="R148" s="55"/>
      <c r="S148" s="55"/>
      <c r="T148" s="55"/>
      <c r="U148" s="55"/>
      <c r="V148" s="55"/>
      <c r="W148" s="55"/>
      <c r="X148" s="23"/>
      <c r="Y148" s="23"/>
      <c r="Z148" s="23"/>
      <c r="AA148" s="23"/>
      <c r="AB148" s="23"/>
      <c r="AC148" s="23"/>
      <c r="AD148" s="23"/>
      <c r="AE148" s="23"/>
      <c r="AF148" s="23"/>
      <c r="AG148" s="23"/>
      <c r="AH148" s="23"/>
      <c r="AI148" s="23"/>
    </row>
    <row r="149" spans="1:35">
      <c r="A149" s="55"/>
      <c r="B149" s="32"/>
      <c r="C149" s="23"/>
      <c r="D149" s="23"/>
      <c r="E149" s="23"/>
      <c r="F149" s="80"/>
      <c r="G149" s="44"/>
      <c r="H149" s="80"/>
      <c r="I149" s="32"/>
      <c r="J149" s="55"/>
      <c r="K149" s="55"/>
      <c r="L149" s="55"/>
      <c r="M149" s="55"/>
      <c r="N149" s="55"/>
      <c r="O149" s="55"/>
      <c r="P149" s="55"/>
      <c r="Q149" s="55"/>
      <c r="R149" s="55"/>
      <c r="S149" s="55"/>
      <c r="T149" s="55"/>
      <c r="U149" s="55"/>
      <c r="V149" s="55"/>
      <c r="W149" s="55"/>
      <c r="X149" s="23"/>
      <c r="Y149" s="23"/>
      <c r="Z149" s="23"/>
      <c r="AA149" s="23"/>
      <c r="AB149" s="23"/>
      <c r="AC149" s="23"/>
      <c r="AD149" s="23"/>
      <c r="AE149" s="23"/>
      <c r="AF149" s="23"/>
      <c r="AG149" s="23"/>
      <c r="AH149" s="23"/>
      <c r="AI149" s="23"/>
    </row>
    <row r="150" spans="1:35">
      <c r="A150" s="55"/>
      <c r="B150" s="32"/>
      <c r="C150" s="23"/>
      <c r="D150" s="23"/>
      <c r="E150" s="23"/>
      <c r="F150" s="80"/>
      <c r="G150" s="44"/>
      <c r="H150" s="80"/>
      <c r="I150" s="32"/>
      <c r="J150" s="55"/>
      <c r="K150" s="55"/>
      <c r="L150" s="55"/>
      <c r="M150" s="55"/>
      <c r="N150" s="55"/>
      <c r="O150" s="55"/>
      <c r="P150" s="55"/>
      <c r="Q150" s="55"/>
      <c r="R150" s="55"/>
      <c r="S150" s="55"/>
      <c r="T150" s="55"/>
      <c r="U150" s="55"/>
      <c r="V150" s="55"/>
      <c r="W150" s="55"/>
      <c r="X150" s="23"/>
      <c r="Y150" s="23"/>
      <c r="Z150" s="23"/>
      <c r="AA150" s="23"/>
      <c r="AB150" s="23"/>
      <c r="AC150" s="23"/>
      <c r="AD150" s="23"/>
      <c r="AE150" s="23"/>
      <c r="AF150" s="23"/>
      <c r="AG150" s="23"/>
      <c r="AH150" s="23"/>
      <c r="AI150" s="23"/>
    </row>
    <row r="151" spans="1:35">
      <c r="A151" s="55"/>
      <c r="B151" s="32"/>
      <c r="C151" s="23"/>
      <c r="D151" s="23"/>
      <c r="E151" s="23"/>
      <c r="F151" s="80"/>
      <c r="G151" s="44"/>
      <c r="H151" s="80"/>
      <c r="I151" s="32"/>
      <c r="J151" s="55"/>
      <c r="K151" s="55"/>
      <c r="L151" s="55"/>
      <c r="M151" s="55"/>
      <c r="N151" s="55"/>
      <c r="O151" s="55"/>
      <c r="P151" s="55"/>
      <c r="Q151" s="55"/>
      <c r="R151" s="55"/>
      <c r="S151" s="55"/>
      <c r="T151" s="55"/>
      <c r="U151" s="55"/>
      <c r="V151" s="55"/>
      <c r="W151" s="55"/>
      <c r="X151" s="23"/>
      <c r="Y151" s="23"/>
      <c r="Z151" s="23"/>
      <c r="AA151" s="23"/>
      <c r="AB151" s="23"/>
      <c r="AC151" s="23"/>
      <c r="AD151" s="23"/>
      <c r="AE151" s="23"/>
      <c r="AF151" s="23"/>
      <c r="AG151" s="23"/>
      <c r="AH151" s="23"/>
      <c r="AI151" s="23"/>
    </row>
    <row r="152" spans="1:35">
      <c r="A152" s="55"/>
      <c r="B152" s="32"/>
      <c r="C152" s="23"/>
      <c r="D152" s="23"/>
      <c r="E152" s="23"/>
      <c r="F152" s="80"/>
      <c r="G152" s="44"/>
      <c r="H152" s="80"/>
      <c r="I152" s="32"/>
      <c r="J152" s="55"/>
      <c r="K152" s="55"/>
      <c r="L152" s="55"/>
      <c r="M152" s="55"/>
      <c r="N152" s="55"/>
      <c r="O152" s="55"/>
      <c r="P152" s="55"/>
      <c r="Q152" s="55"/>
      <c r="R152" s="55"/>
      <c r="S152" s="55"/>
      <c r="T152" s="55"/>
      <c r="U152" s="55"/>
      <c r="V152" s="55"/>
      <c r="W152" s="55"/>
      <c r="X152" s="23"/>
      <c r="Y152" s="23"/>
      <c r="Z152" s="23"/>
      <c r="AA152" s="23"/>
      <c r="AB152" s="23"/>
      <c r="AC152" s="23"/>
      <c r="AD152" s="23"/>
      <c r="AE152" s="23"/>
      <c r="AF152" s="23"/>
      <c r="AG152" s="23"/>
      <c r="AH152" s="23"/>
      <c r="AI152" s="23"/>
    </row>
    <row r="153" spans="1:35">
      <c r="A153" s="55"/>
      <c r="B153" s="32"/>
      <c r="C153" s="23"/>
      <c r="D153" s="23"/>
      <c r="E153" s="23"/>
      <c r="F153" s="80"/>
      <c r="G153" s="44"/>
      <c r="H153" s="80"/>
      <c r="I153" s="32"/>
      <c r="J153" s="55"/>
      <c r="K153" s="55"/>
      <c r="L153" s="55"/>
      <c r="M153" s="55"/>
      <c r="N153" s="55"/>
      <c r="O153" s="55"/>
      <c r="P153" s="55"/>
      <c r="Q153" s="55"/>
      <c r="R153" s="55"/>
      <c r="S153" s="55"/>
      <c r="T153" s="55"/>
      <c r="U153" s="55"/>
      <c r="V153" s="55"/>
      <c r="W153" s="55"/>
      <c r="X153" s="23"/>
      <c r="Y153" s="23"/>
      <c r="Z153" s="23"/>
      <c r="AA153" s="23"/>
      <c r="AB153" s="23"/>
      <c r="AC153" s="23"/>
      <c r="AD153" s="23"/>
      <c r="AE153" s="23"/>
      <c r="AF153" s="23"/>
      <c r="AG153" s="23"/>
      <c r="AH153" s="23"/>
      <c r="AI153" s="23"/>
    </row>
    <row r="154" spans="1:35">
      <c r="A154" s="55"/>
      <c r="B154" s="32"/>
      <c r="C154" s="23"/>
      <c r="D154" s="23"/>
      <c r="E154" s="23"/>
      <c r="F154" s="80"/>
      <c r="G154" s="44"/>
      <c r="H154" s="80"/>
      <c r="I154" s="32"/>
      <c r="J154" s="55"/>
      <c r="K154" s="55"/>
      <c r="L154" s="55"/>
      <c r="M154" s="55"/>
      <c r="N154" s="55"/>
      <c r="O154" s="55"/>
      <c r="P154" s="55"/>
      <c r="Q154" s="55"/>
      <c r="R154" s="55"/>
      <c r="S154" s="55"/>
      <c r="T154" s="55"/>
      <c r="U154" s="55"/>
      <c r="V154" s="55"/>
      <c r="W154" s="55"/>
      <c r="X154" s="23"/>
      <c r="Y154" s="23"/>
      <c r="Z154" s="23"/>
      <c r="AA154" s="23"/>
      <c r="AB154" s="23"/>
      <c r="AC154" s="23"/>
      <c r="AD154" s="23"/>
      <c r="AE154" s="23"/>
      <c r="AF154" s="23"/>
      <c r="AG154" s="23"/>
      <c r="AH154" s="23"/>
      <c r="AI154" s="23"/>
    </row>
    <row r="155" spans="1:35">
      <c r="A155" s="55"/>
      <c r="B155" s="32"/>
      <c r="C155" s="23"/>
      <c r="D155" s="23"/>
      <c r="E155" s="23"/>
      <c r="F155" s="80"/>
      <c r="G155" s="44"/>
      <c r="H155" s="80"/>
      <c r="I155" s="32"/>
      <c r="J155" s="55"/>
      <c r="K155" s="55"/>
      <c r="L155" s="55"/>
      <c r="M155" s="55"/>
      <c r="N155" s="55"/>
      <c r="O155" s="55"/>
      <c r="P155" s="55"/>
      <c r="Q155" s="55"/>
      <c r="R155" s="55"/>
      <c r="S155" s="55"/>
      <c r="T155" s="55"/>
      <c r="U155" s="55"/>
      <c r="V155" s="55"/>
      <c r="W155" s="55"/>
      <c r="X155" s="23"/>
      <c r="Y155" s="23"/>
      <c r="Z155" s="23"/>
      <c r="AA155" s="23"/>
      <c r="AB155" s="23"/>
      <c r="AC155" s="23"/>
      <c r="AD155" s="23"/>
      <c r="AE155" s="23"/>
      <c r="AF155" s="23"/>
      <c r="AG155" s="23"/>
      <c r="AH155" s="23"/>
      <c r="AI155" s="23"/>
    </row>
    <row r="156" spans="1:35">
      <c r="A156" s="55"/>
      <c r="B156" s="32"/>
      <c r="C156" s="23"/>
      <c r="D156" s="23"/>
      <c r="E156" s="23"/>
      <c r="F156" s="80"/>
      <c r="G156" s="44"/>
      <c r="H156" s="80"/>
      <c r="I156" s="32"/>
      <c r="J156" s="55"/>
      <c r="K156" s="55"/>
      <c r="L156" s="55"/>
      <c r="M156" s="55"/>
      <c r="N156" s="55"/>
      <c r="O156" s="55"/>
      <c r="P156" s="55"/>
      <c r="Q156" s="55"/>
      <c r="R156" s="55"/>
      <c r="S156" s="55"/>
      <c r="T156" s="55"/>
      <c r="U156" s="55"/>
      <c r="V156" s="55"/>
      <c r="W156" s="55"/>
      <c r="X156" s="23"/>
      <c r="Y156" s="23"/>
      <c r="Z156" s="23"/>
      <c r="AA156" s="23"/>
      <c r="AB156" s="23"/>
      <c r="AC156" s="23"/>
      <c r="AD156" s="23"/>
      <c r="AE156" s="23"/>
      <c r="AF156" s="23"/>
      <c r="AG156" s="23"/>
      <c r="AH156" s="23"/>
      <c r="AI156" s="23"/>
    </row>
    <row r="157" spans="1:35">
      <c r="A157" s="55"/>
      <c r="B157" s="32"/>
      <c r="C157" s="23"/>
      <c r="D157" s="23"/>
      <c r="E157" s="23"/>
      <c r="F157" s="80"/>
      <c r="G157" s="44"/>
      <c r="H157" s="80"/>
      <c r="I157" s="32"/>
      <c r="J157" s="55"/>
      <c r="K157" s="55"/>
      <c r="L157" s="55"/>
      <c r="M157" s="55"/>
      <c r="N157" s="55"/>
      <c r="O157" s="55"/>
      <c r="P157" s="55"/>
      <c r="Q157" s="55"/>
      <c r="R157" s="55"/>
      <c r="S157" s="55"/>
      <c r="T157" s="55"/>
      <c r="U157" s="55"/>
      <c r="V157" s="55"/>
      <c r="W157" s="55"/>
      <c r="X157" s="23"/>
      <c r="Y157" s="23"/>
      <c r="Z157" s="23"/>
      <c r="AA157" s="23"/>
      <c r="AB157" s="23"/>
      <c r="AC157" s="23"/>
      <c r="AD157" s="23"/>
      <c r="AE157" s="23"/>
      <c r="AF157" s="23"/>
      <c r="AG157" s="23"/>
      <c r="AH157" s="23"/>
      <c r="AI157" s="23"/>
    </row>
    <row r="158" spans="1:35">
      <c r="A158" s="55"/>
      <c r="B158" s="32"/>
      <c r="C158" s="23"/>
      <c r="D158" s="23"/>
      <c r="E158" s="23"/>
      <c r="F158" s="80"/>
      <c r="G158" s="44"/>
      <c r="H158" s="80"/>
      <c r="I158" s="32"/>
      <c r="J158" s="55"/>
      <c r="K158" s="55"/>
      <c r="L158" s="55"/>
      <c r="M158" s="55"/>
      <c r="N158" s="55"/>
      <c r="O158" s="55"/>
      <c r="P158" s="55"/>
      <c r="Q158" s="55"/>
      <c r="R158" s="55"/>
      <c r="S158" s="55"/>
      <c r="T158" s="55"/>
      <c r="U158" s="55"/>
      <c r="V158" s="55"/>
      <c r="W158" s="55"/>
      <c r="X158" s="23"/>
      <c r="Y158" s="23"/>
      <c r="Z158" s="23"/>
      <c r="AA158" s="23"/>
      <c r="AB158" s="23"/>
      <c r="AC158" s="23"/>
      <c r="AD158" s="23"/>
      <c r="AE158" s="23"/>
      <c r="AF158" s="23"/>
      <c r="AG158" s="23"/>
      <c r="AH158" s="23"/>
      <c r="AI158" s="23"/>
    </row>
    <row r="159" spans="1:35">
      <c r="A159" s="55"/>
      <c r="B159" s="32"/>
      <c r="C159" s="23"/>
      <c r="D159" s="23"/>
      <c r="E159" s="23"/>
      <c r="F159" s="80"/>
      <c r="G159" s="44"/>
      <c r="H159" s="80"/>
      <c r="I159" s="32"/>
      <c r="J159" s="55"/>
      <c r="K159" s="55"/>
      <c r="L159" s="55"/>
      <c r="M159" s="55"/>
      <c r="N159" s="55"/>
      <c r="O159" s="55"/>
      <c r="P159" s="55"/>
      <c r="Q159" s="55"/>
      <c r="R159" s="55"/>
      <c r="S159" s="55"/>
      <c r="T159" s="55"/>
      <c r="U159" s="55"/>
      <c r="V159" s="55"/>
      <c r="W159" s="55"/>
      <c r="X159" s="23"/>
      <c r="Y159" s="23"/>
      <c r="Z159" s="23"/>
      <c r="AA159" s="23"/>
      <c r="AB159" s="23"/>
      <c r="AC159" s="23"/>
      <c r="AD159" s="23"/>
      <c r="AE159" s="23"/>
      <c r="AF159" s="23"/>
      <c r="AG159" s="23"/>
      <c r="AH159" s="23"/>
      <c r="AI159" s="23"/>
    </row>
    <row r="160" spans="1:35">
      <c r="A160" s="55"/>
      <c r="B160" s="32"/>
      <c r="C160" s="23"/>
      <c r="D160" s="23"/>
      <c r="E160" s="23"/>
      <c r="F160" s="80"/>
      <c r="G160" s="44"/>
      <c r="H160" s="80"/>
      <c r="I160" s="32"/>
      <c r="J160" s="55"/>
      <c r="K160" s="55"/>
      <c r="L160" s="55"/>
      <c r="M160" s="55"/>
      <c r="N160" s="55"/>
      <c r="O160" s="55"/>
      <c r="P160" s="55"/>
      <c r="Q160" s="55"/>
      <c r="R160" s="55"/>
      <c r="S160" s="55"/>
      <c r="T160" s="55"/>
      <c r="U160" s="55"/>
      <c r="V160" s="55"/>
      <c r="W160" s="55"/>
      <c r="X160" s="23"/>
      <c r="Y160" s="23"/>
      <c r="Z160" s="23"/>
      <c r="AA160" s="23"/>
      <c r="AB160" s="23"/>
      <c r="AC160" s="23"/>
      <c r="AD160" s="23"/>
      <c r="AE160" s="23"/>
      <c r="AF160" s="23"/>
      <c r="AG160" s="23"/>
      <c r="AH160" s="23"/>
      <c r="AI160" s="23"/>
    </row>
    <row r="161" spans="1:35">
      <c r="A161" s="55"/>
      <c r="B161" s="32"/>
      <c r="C161" s="23"/>
      <c r="D161" s="23"/>
      <c r="E161" s="23"/>
      <c r="F161" s="80"/>
      <c r="G161" s="44"/>
      <c r="H161" s="80"/>
      <c r="I161" s="32"/>
      <c r="J161" s="55"/>
      <c r="K161" s="55"/>
      <c r="L161" s="55"/>
      <c r="M161" s="55"/>
      <c r="N161" s="55"/>
      <c r="O161" s="55"/>
      <c r="P161" s="55"/>
      <c r="Q161" s="55"/>
      <c r="R161" s="55"/>
      <c r="S161" s="55"/>
      <c r="T161" s="55"/>
      <c r="U161" s="55"/>
      <c r="V161" s="55"/>
      <c r="W161" s="55"/>
      <c r="X161" s="23"/>
      <c r="Y161" s="23"/>
      <c r="Z161" s="23"/>
      <c r="AA161" s="23"/>
      <c r="AB161" s="23"/>
      <c r="AC161" s="23"/>
      <c r="AD161" s="23"/>
      <c r="AE161" s="23"/>
      <c r="AF161" s="23"/>
      <c r="AG161" s="23"/>
      <c r="AH161" s="23"/>
      <c r="AI161" s="23"/>
    </row>
    <row r="162" spans="1:35">
      <c r="A162" s="55"/>
      <c r="B162" s="32"/>
      <c r="C162" s="23"/>
      <c r="D162" s="23"/>
      <c r="E162" s="23"/>
      <c r="F162" s="80"/>
      <c r="G162" s="44"/>
      <c r="H162" s="80"/>
      <c r="I162" s="32"/>
      <c r="J162" s="55"/>
      <c r="K162" s="55"/>
      <c r="L162" s="55"/>
      <c r="M162" s="55"/>
      <c r="N162" s="55"/>
      <c r="O162" s="55"/>
      <c r="P162" s="55"/>
      <c r="Q162" s="55"/>
      <c r="R162" s="55"/>
      <c r="S162" s="55"/>
      <c r="T162" s="55"/>
      <c r="U162" s="55"/>
      <c r="V162" s="55"/>
      <c r="W162" s="55"/>
      <c r="X162" s="23"/>
      <c r="Y162" s="23"/>
      <c r="Z162" s="23"/>
      <c r="AA162" s="23"/>
      <c r="AB162" s="23"/>
      <c r="AC162" s="23"/>
      <c r="AD162" s="23"/>
      <c r="AE162" s="23"/>
      <c r="AF162" s="23"/>
      <c r="AG162" s="23"/>
      <c r="AH162" s="23"/>
      <c r="AI162" s="23"/>
    </row>
    <row r="163" spans="1:35">
      <c r="A163" s="55"/>
      <c r="B163" s="32"/>
      <c r="C163" s="23"/>
      <c r="D163" s="23"/>
      <c r="E163" s="23"/>
      <c r="F163" s="80"/>
      <c r="G163" s="44"/>
      <c r="H163" s="80"/>
      <c r="I163" s="32"/>
      <c r="J163" s="55"/>
      <c r="K163" s="55"/>
      <c r="L163" s="55"/>
      <c r="M163" s="55"/>
      <c r="N163" s="55"/>
      <c r="O163" s="55"/>
      <c r="P163" s="55"/>
      <c r="Q163" s="55"/>
      <c r="R163" s="55"/>
      <c r="S163" s="55"/>
      <c r="T163" s="55"/>
      <c r="U163" s="55"/>
      <c r="V163" s="55"/>
      <c r="W163" s="55"/>
      <c r="X163" s="23"/>
      <c r="Y163" s="23"/>
      <c r="Z163" s="23"/>
      <c r="AA163" s="23"/>
      <c r="AB163" s="23"/>
      <c r="AC163" s="23"/>
      <c r="AD163" s="23"/>
      <c r="AE163" s="23"/>
      <c r="AF163" s="23"/>
      <c r="AG163" s="23"/>
      <c r="AH163" s="23"/>
      <c r="AI163" s="23"/>
    </row>
    <row r="164" spans="1:35">
      <c r="A164" s="55"/>
      <c r="B164" s="32"/>
      <c r="C164" s="23"/>
      <c r="D164" s="23"/>
      <c r="E164" s="23"/>
      <c r="F164" s="80"/>
      <c r="G164" s="44"/>
      <c r="H164" s="80"/>
      <c r="I164" s="32"/>
      <c r="J164" s="55"/>
      <c r="K164" s="55"/>
      <c r="L164" s="55"/>
      <c r="M164" s="55"/>
      <c r="N164" s="55"/>
      <c r="O164" s="55"/>
      <c r="P164" s="55"/>
      <c r="Q164" s="55"/>
      <c r="R164" s="55"/>
      <c r="S164" s="55"/>
      <c r="T164" s="55"/>
      <c r="U164" s="55"/>
      <c r="V164" s="55"/>
      <c r="W164" s="55"/>
      <c r="X164" s="23"/>
      <c r="Y164" s="23"/>
      <c r="Z164" s="23"/>
      <c r="AA164" s="23"/>
      <c r="AB164" s="23"/>
      <c r="AC164" s="23"/>
      <c r="AD164" s="23"/>
      <c r="AE164" s="23"/>
      <c r="AF164" s="23"/>
      <c r="AG164" s="23"/>
      <c r="AH164" s="23"/>
      <c r="AI164" s="23"/>
    </row>
    <row r="165" spans="1:35">
      <c r="A165" s="55"/>
      <c r="B165" s="32"/>
      <c r="C165" s="23"/>
      <c r="D165" s="23"/>
      <c r="E165" s="23"/>
      <c r="F165" s="80"/>
      <c r="G165" s="44"/>
      <c r="H165" s="80"/>
      <c r="I165" s="32"/>
      <c r="J165" s="55"/>
      <c r="K165" s="55"/>
      <c r="L165" s="55"/>
      <c r="M165" s="55"/>
      <c r="N165" s="55"/>
      <c r="O165" s="55"/>
      <c r="P165" s="55"/>
      <c r="Q165" s="55"/>
      <c r="R165" s="55"/>
      <c r="S165" s="55"/>
      <c r="T165" s="55"/>
      <c r="U165" s="55"/>
      <c r="V165" s="55"/>
      <c r="W165" s="55"/>
      <c r="X165" s="23"/>
      <c r="Y165" s="23"/>
      <c r="Z165" s="23"/>
      <c r="AA165" s="23"/>
      <c r="AB165" s="23"/>
      <c r="AC165" s="23"/>
      <c r="AD165" s="23"/>
      <c r="AE165" s="23"/>
      <c r="AF165" s="23"/>
      <c r="AG165" s="23"/>
      <c r="AH165" s="23"/>
      <c r="AI165" s="23"/>
    </row>
    <row r="166" spans="1:35">
      <c r="A166" s="55"/>
      <c r="B166" s="32"/>
      <c r="C166" s="23"/>
      <c r="D166" s="23"/>
      <c r="E166" s="23"/>
      <c r="F166" s="80"/>
      <c r="G166" s="44"/>
      <c r="H166" s="80"/>
      <c r="I166" s="32"/>
      <c r="J166" s="55"/>
      <c r="K166" s="55"/>
      <c r="L166" s="55"/>
      <c r="M166" s="55"/>
      <c r="N166" s="55"/>
      <c r="O166" s="55"/>
      <c r="P166" s="55"/>
      <c r="Q166" s="55"/>
      <c r="R166" s="55"/>
      <c r="S166" s="55"/>
      <c r="T166" s="55"/>
      <c r="U166" s="55"/>
      <c r="V166" s="55"/>
      <c r="W166" s="55"/>
      <c r="X166" s="23"/>
      <c r="Y166" s="23"/>
      <c r="Z166" s="23"/>
      <c r="AA166" s="23"/>
      <c r="AB166" s="23"/>
      <c r="AC166" s="23"/>
      <c r="AD166" s="23"/>
      <c r="AE166" s="23"/>
      <c r="AF166" s="23"/>
      <c r="AG166" s="23"/>
      <c r="AH166" s="23"/>
      <c r="AI166" s="23"/>
    </row>
    <row r="167" spans="1:35">
      <c r="A167" s="55"/>
      <c r="B167" s="32"/>
      <c r="C167" s="23"/>
      <c r="D167" s="23"/>
      <c r="E167" s="23"/>
      <c r="F167" s="80"/>
      <c r="G167" s="44"/>
      <c r="H167" s="80"/>
      <c r="I167" s="32"/>
      <c r="J167" s="55"/>
      <c r="K167" s="55"/>
      <c r="L167" s="55"/>
      <c r="M167" s="55"/>
      <c r="N167" s="55"/>
      <c r="O167" s="55"/>
      <c r="P167" s="55"/>
      <c r="Q167" s="55"/>
      <c r="R167" s="55"/>
      <c r="S167" s="55"/>
      <c r="T167" s="55"/>
      <c r="U167" s="55"/>
      <c r="V167" s="55"/>
      <c r="W167" s="55"/>
      <c r="X167" s="23"/>
      <c r="Y167" s="23"/>
      <c r="Z167" s="23"/>
      <c r="AA167" s="23"/>
      <c r="AB167" s="23"/>
      <c r="AC167" s="23"/>
      <c r="AD167" s="23"/>
      <c r="AE167" s="23"/>
      <c r="AF167" s="23"/>
      <c r="AG167" s="23"/>
      <c r="AH167" s="23"/>
      <c r="AI167" s="23"/>
    </row>
    <row r="168" spans="1:35">
      <c r="A168" s="55"/>
      <c r="B168" s="32"/>
      <c r="C168" s="23"/>
      <c r="D168" s="23"/>
      <c r="E168" s="23"/>
      <c r="F168" s="80"/>
      <c r="G168" s="44"/>
      <c r="H168" s="80"/>
      <c r="I168" s="32"/>
      <c r="J168" s="55"/>
      <c r="K168" s="55"/>
      <c r="L168" s="55"/>
      <c r="M168" s="55"/>
      <c r="N168" s="55"/>
      <c r="O168" s="55"/>
      <c r="P168" s="55"/>
      <c r="Q168" s="55"/>
      <c r="R168" s="55"/>
      <c r="S168" s="55"/>
      <c r="T168" s="55"/>
      <c r="U168" s="55"/>
      <c r="V168" s="55"/>
      <c r="W168" s="55"/>
      <c r="X168" s="23"/>
      <c r="Y168" s="23"/>
      <c r="Z168" s="23"/>
      <c r="AA168" s="23"/>
      <c r="AB168" s="23"/>
      <c r="AC168" s="23"/>
      <c r="AD168" s="23"/>
      <c r="AE168" s="23"/>
      <c r="AF168" s="23"/>
      <c r="AG168" s="23"/>
      <c r="AH168" s="23"/>
      <c r="AI168" s="23"/>
    </row>
    <row r="169" spans="1:35">
      <c r="A169" s="55"/>
      <c r="B169" s="32"/>
      <c r="C169" s="23"/>
      <c r="D169" s="23"/>
      <c r="E169" s="23"/>
      <c r="F169" s="80"/>
      <c r="G169" s="44"/>
      <c r="H169" s="80"/>
      <c r="I169" s="32"/>
      <c r="J169" s="55"/>
      <c r="K169" s="55"/>
      <c r="L169" s="55"/>
      <c r="M169" s="55"/>
      <c r="N169" s="55"/>
      <c r="O169" s="55"/>
      <c r="P169" s="55"/>
      <c r="Q169" s="55"/>
      <c r="R169" s="55"/>
      <c r="S169" s="55"/>
      <c r="T169" s="55"/>
      <c r="U169" s="55"/>
      <c r="V169" s="55"/>
      <c r="W169" s="55"/>
      <c r="X169" s="23"/>
      <c r="Y169" s="23"/>
      <c r="Z169" s="23"/>
      <c r="AA169" s="23"/>
      <c r="AB169" s="23"/>
      <c r="AC169" s="23"/>
      <c r="AD169" s="23"/>
      <c r="AE169" s="23"/>
      <c r="AF169" s="23"/>
      <c r="AG169" s="23"/>
      <c r="AH169" s="23"/>
      <c r="AI169" s="23"/>
    </row>
    <row r="170" spans="1:35">
      <c r="A170" s="55"/>
      <c r="B170" s="32"/>
      <c r="C170" s="23"/>
      <c r="D170" s="23"/>
      <c r="E170" s="23"/>
      <c r="F170" s="80"/>
      <c r="G170" s="44"/>
      <c r="H170" s="80"/>
      <c r="I170" s="32"/>
      <c r="J170" s="55"/>
      <c r="K170" s="55"/>
      <c r="L170" s="55"/>
      <c r="M170" s="55"/>
      <c r="N170" s="55"/>
      <c r="O170" s="55"/>
      <c r="P170" s="55"/>
      <c r="Q170" s="55"/>
      <c r="R170" s="55"/>
      <c r="S170" s="55"/>
      <c r="T170" s="55"/>
      <c r="U170" s="55"/>
      <c r="V170" s="55"/>
      <c r="W170" s="55"/>
      <c r="X170" s="23"/>
      <c r="Y170" s="23"/>
      <c r="Z170" s="23"/>
      <c r="AA170" s="23"/>
      <c r="AB170" s="23"/>
      <c r="AC170" s="23"/>
      <c r="AD170" s="23"/>
      <c r="AE170" s="23"/>
      <c r="AF170" s="23"/>
      <c r="AG170" s="23"/>
      <c r="AH170" s="23"/>
      <c r="AI170" s="23"/>
    </row>
    <row r="171" spans="1:35">
      <c r="A171" s="55"/>
      <c r="B171" s="32"/>
      <c r="C171" s="23"/>
      <c r="D171" s="23"/>
      <c r="E171" s="23"/>
      <c r="F171" s="80"/>
      <c r="G171" s="44"/>
      <c r="H171" s="80"/>
      <c r="I171" s="32"/>
      <c r="J171" s="55"/>
      <c r="K171" s="55"/>
      <c r="L171" s="55"/>
      <c r="M171" s="55"/>
      <c r="N171" s="55"/>
      <c r="O171" s="55"/>
      <c r="P171" s="55"/>
      <c r="Q171" s="55"/>
      <c r="R171" s="55"/>
      <c r="S171" s="55"/>
      <c r="T171" s="55"/>
      <c r="U171" s="55"/>
      <c r="V171" s="55"/>
      <c r="W171" s="55"/>
      <c r="X171" s="23"/>
      <c r="Y171" s="23"/>
      <c r="Z171" s="23"/>
      <c r="AA171" s="23"/>
      <c r="AB171" s="23"/>
      <c r="AC171" s="23"/>
      <c r="AD171" s="23"/>
      <c r="AE171" s="23"/>
      <c r="AF171" s="23"/>
      <c r="AG171" s="23"/>
      <c r="AH171" s="23"/>
      <c r="AI171" s="23"/>
    </row>
    <row r="172" spans="1:35">
      <c r="A172" s="55"/>
      <c r="B172" s="32"/>
      <c r="C172" s="23"/>
      <c r="D172" s="23"/>
      <c r="E172" s="23"/>
      <c r="F172" s="80"/>
      <c r="G172" s="44"/>
      <c r="H172" s="80"/>
      <c r="I172" s="32"/>
      <c r="J172" s="55"/>
      <c r="K172" s="55"/>
      <c r="L172" s="55"/>
      <c r="M172" s="55"/>
      <c r="N172" s="55"/>
      <c r="O172" s="55"/>
      <c r="P172" s="55"/>
      <c r="Q172" s="55"/>
      <c r="R172" s="55"/>
      <c r="S172" s="55"/>
      <c r="T172" s="55"/>
      <c r="U172" s="55"/>
      <c r="V172" s="55"/>
      <c r="W172" s="55"/>
      <c r="X172" s="23"/>
      <c r="Y172" s="23"/>
      <c r="Z172" s="23"/>
      <c r="AA172" s="23"/>
      <c r="AB172" s="23"/>
      <c r="AC172" s="23"/>
      <c r="AD172" s="23"/>
      <c r="AE172" s="23"/>
      <c r="AF172" s="23"/>
      <c r="AG172" s="23"/>
      <c r="AH172" s="23"/>
      <c r="AI172" s="23"/>
    </row>
    <row r="173" spans="1:35">
      <c r="A173" s="55"/>
      <c r="B173" s="32"/>
      <c r="C173" s="23"/>
      <c r="D173" s="23"/>
      <c r="E173" s="23"/>
      <c r="F173" s="80"/>
      <c r="G173" s="44"/>
      <c r="H173" s="80"/>
      <c r="I173" s="32"/>
      <c r="J173" s="55"/>
      <c r="K173" s="55"/>
      <c r="L173" s="55"/>
      <c r="M173" s="55"/>
      <c r="N173" s="55"/>
      <c r="O173" s="55"/>
      <c r="P173" s="55"/>
      <c r="Q173" s="55"/>
      <c r="R173" s="55"/>
      <c r="S173" s="55"/>
      <c r="T173" s="55"/>
      <c r="U173" s="55"/>
      <c r="V173" s="55"/>
      <c r="W173" s="55"/>
      <c r="X173" s="23"/>
      <c r="Y173" s="23"/>
      <c r="Z173" s="23"/>
      <c r="AA173" s="23"/>
      <c r="AB173" s="23"/>
      <c r="AC173" s="23"/>
      <c r="AD173" s="23"/>
      <c r="AE173" s="23"/>
      <c r="AF173" s="23"/>
      <c r="AG173" s="23"/>
      <c r="AH173" s="23"/>
      <c r="AI173" s="23"/>
    </row>
    <row r="174" spans="1:35">
      <c r="A174" s="55"/>
      <c r="B174" s="32"/>
      <c r="C174" s="23"/>
      <c r="D174" s="23"/>
      <c r="E174" s="23"/>
      <c r="F174" s="80"/>
      <c r="G174" s="44"/>
      <c r="H174" s="80"/>
      <c r="I174" s="32"/>
      <c r="J174" s="55"/>
      <c r="K174" s="55"/>
      <c r="L174" s="55"/>
      <c r="M174" s="55"/>
      <c r="N174" s="55"/>
      <c r="O174" s="55"/>
      <c r="P174" s="55"/>
      <c r="Q174" s="55"/>
      <c r="R174" s="55"/>
      <c r="S174" s="55"/>
      <c r="T174" s="55"/>
      <c r="U174" s="55"/>
      <c r="V174" s="55"/>
      <c r="W174" s="55"/>
      <c r="X174" s="23"/>
      <c r="Y174" s="23"/>
      <c r="Z174" s="23"/>
      <c r="AA174" s="23"/>
      <c r="AB174" s="23"/>
      <c r="AC174" s="23"/>
      <c r="AD174" s="23"/>
      <c r="AE174" s="23"/>
      <c r="AF174" s="23"/>
      <c r="AG174" s="23"/>
      <c r="AH174" s="23"/>
      <c r="AI174" s="23"/>
    </row>
    <row r="175" spans="1:35">
      <c r="A175" s="55"/>
      <c r="B175" s="32"/>
      <c r="C175" s="23"/>
      <c r="D175" s="23"/>
      <c r="E175" s="23"/>
      <c r="F175" s="80"/>
      <c r="G175" s="44"/>
      <c r="H175" s="80"/>
      <c r="I175" s="32"/>
      <c r="J175" s="55"/>
      <c r="K175" s="55"/>
      <c r="L175" s="55"/>
      <c r="M175" s="55"/>
      <c r="N175" s="55"/>
      <c r="O175" s="55"/>
      <c r="P175" s="55"/>
      <c r="Q175" s="55"/>
      <c r="R175" s="55"/>
      <c r="S175" s="55"/>
      <c r="T175" s="55"/>
      <c r="U175" s="55"/>
      <c r="V175" s="55"/>
      <c r="W175" s="55"/>
      <c r="X175" s="23"/>
      <c r="Y175" s="23"/>
      <c r="Z175" s="23"/>
      <c r="AA175" s="23"/>
      <c r="AB175" s="23"/>
      <c r="AC175" s="23"/>
      <c r="AD175" s="23"/>
      <c r="AE175" s="23"/>
      <c r="AF175" s="23"/>
      <c r="AG175" s="23"/>
      <c r="AH175" s="23"/>
      <c r="AI175" s="23"/>
    </row>
    <row r="176" spans="1:35">
      <c r="A176" s="55"/>
      <c r="B176" s="32"/>
      <c r="C176" s="23"/>
      <c r="D176" s="23"/>
      <c r="E176" s="23"/>
      <c r="F176" s="80"/>
      <c r="G176" s="44"/>
      <c r="H176" s="80"/>
      <c r="I176" s="32"/>
      <c r="J176" s="55"/>
      <c r="K176" s="55"/>
      <c r="L176" s="55"/>
      <c r="M176" s="55"/>
      <c r="N176" s="55"/>
      <c r="O176" s="55"/>
      <c r="P176" s="55"/>
      <c r="Q176" s="55"/>
      <c r="R176" s="55"/>
      <c r="S176" s="55"/>
      <c r="T176" s="55"/>
      <c r="U176" s="55"/>
      <c r="V176" s="55"/>
      <c r="W176" s="55"/>
      <c r="X176" s="23"/>
      <c r="Y176" s="23"/>
      <c r="Z176" s="23"/>
      <c r="AA176" s="23"/>
      <c r="AB176" s="23"/>
      <c r="AC176" s="23"/>
      <c r="AD176" s="23"/>
      <c r="AE176" s="23"/>
      <c r="AF176" s="23"/>
      <c r="AG176" s="23"/>
      <c r="AH176" s="23"/>
      <c r="AI176" s="23"/>
    </row>
    <row r="177" spans="1:35">
      <c r="A177" s="55"/>
      <c r="B177" s="32"/>
      <c r="C177" s="23"/>
      <c r="D177" s="23"/>
      <c r="E177" s="23"/>
      <c r="F177" s="80"/>
      <c r="G177" s="44"/>
      <c r="H177" s="80"/>
      <c r="I177" s="32"/>
      <c r="J177" s="55"/>
      <c r="K177" s="55"/>
      <c r="L177" s="55"/>
      <c r="M177" s="55"/>
      <c r="N177" s="55"/>
      <c r="O177" s="55"/>
      <c r="P177" s="55"/>
      <c r="Q177" s="55"/>
      <c r="R177" s="55"/>
      <c r="S177" s="55"/>
      <c r="T177" s="55"/>
      <c r="U177" s="55"/>
      <c r="V177" s="55"/>
      <c r="W177" s="55"/>
      <c r="X177" s="23"/>
      <c r="Y177" s="23"/>
      <c r="Z177" s="23"/>
      <c r="AA177" s="23"/>
      <c r="AB177" s="23"/>
      <c r="AC177" s="23"/>
      <c r="AD177" s="23"/>
      <c r="AE177" s="23"/>
      <c r="AF177" s="23"/>
      <c r="AG177" s="23"/>
      <c r="AH177" s="23"/>
      <c r="AI177" s="23"/>
    </row>
    <row r="178" spans="1:35">
      <c r="A178" s="55"/>
      <c r="B178" s="32"/>
      <c r="C178" s="23"/>
      <c r="D178" s="23"/>
      <c r="E178" s="23"/>
      <c r="F178" s="80"/>
      <c r="G178" s="44"/>
      <c r="H178" s="80"/>
      <c r="I178" s="32"/>
      <c r="J178" s="55"/>
      <c r="K178" s="55"/>
      <c r="L178" s="55"/>
      <c r="M178" s="55"/>
      <c r="N178" s="55"/>
      <c r="O178" s="55"/>
      <c r="P178" s="55"/>
      <c r="Q178" s="55"/>
      <c r="R178" s="55"/>
      <c r="S178" s="55"/>
      <c r="T178" s="55"/>
      <c r="U178" s="55"/>
      <c r="V178" s="55"/>
      <c r="W178" s="55"/>
      <c r="X178" s="23"/>
      <c r="Y178" s="23"/>
      <c r="Z178" s="23"/>
      <c r="AA178" s="23"/>
      <c r="AB178" s="23"/>
      <c r="AC178" s="23"/>
      <c r="AD178" s="23"/>
      <c r="AE178" s="23"/>
      <c r="AF178" s="23"/>
      <c r="AG178" s="23"/>
      <c r="AH178" s="23"/>
      <c r="AI178" s="23"/>
    </row>
    <row r="179" spans="1:35">
      <c r="A179" s="55"/>
      <c r="B179" s="32"/>
      <c r="C179" s="23"/>
      <c r="D179" s="23"/>
      <c r="E179" s="23"/>
      <c r="F179" s="80"/>
      <c r="G179" s="44"/>
      <c r="H179" s="80"/>
      <c r="I179" s="32"/>
      <c r="J179" s="55"/>
      <c r="K179" s="55"/>
      <c r="L179" s="55"/>
      <c r="M179" s="55"/>
      <c r="N179" s="55"/>
      <c r="O179" s="55"/>
      <c r="P179" s="55"/>
      <c r="Q179" s="55"/>
      <c r="R179" s="55"/>
      <c r="S179" s="55"/>
      <c r="T179" s="55"/>
      <c r="U179" s="55"/>
      <c r="V179" s="55"/>
      <c r="W179" s="55"/>
      <c r="X179" s="23"/>
      <c r="Y179" s="23"/>
      <c r="Z179" s="23"/>
      <c r="AA179" s="23"/>
      <c r="AB179" s="23"/>
      <c r="AC179" s="23"/>
      <c r="AD179" s="23"/>
      <c r="AE179" s="23"/>
      <c r="AF179" s="23"/>
      <c r="AG179" s="23"/>
      <c r="AH179" s="23"/>
      <c r="AI179" s="23"/>
    </row>
    <row r="180" spans="1:35">
      <c r="A180" s="55"/>
      <c r="B180" s="32"/>
      <c r="C180" s="23"/>
      <c r="D180" s="23"/>
      <c r="E180" s="23"/>
      <c r="F180" s="80"/>
      <c r="G180" s="44"/>
      <c r="H180" s="80"/>
      <c r="I180" s="32"/>
      <c r="J180" s="55"/>
      <c r="K180" s="55"/>
      <c r="L180" s="55"/>
      <c r="M180" s="55"/>
      <c r="N180" s="55"/>
      <c r="O180" s="55"/>
      <c r="P180" s="55"/>
      <c r="Q180" s="55"/>
      <c r="R180" s="55"/>
      <c r="S180" s="55"/>
      <c r="T180" s="55"/>
      <c r="U180" s="55"/>
      <c r="V180" s="55"/>
      <c r="W180" s="55"/>
      <c r="X180" s="23"/>
      <c r="Y180" s="23"/>
      <c r="Z180" s="23"/>
      <c r="AA180" s="23"/>
      <c r="AB180" s="23"/>
      <c r="AC180" s="23"/>
      <c r="AD180" s="23"/>
      <c r="AE180" s="23"/>
      <c r="AF180" s="23"/>
      <c r="AG180" s="23"/>
      <c r="AH180" s="23"/>
      <c r="AI180" s="23"/>
    </row>
    <row r="181" spans="1:35">
      <c r="A181" s="55"/>
      <c r="B181" s="32"/>
      <c r="C181" s="23"/>
      <c r="D181" s="23"/>
      <c r="E181" s="23"/>
      <c r="F181" s="80"/>
      <c r="G181" s="44"/>
      <c r="H181" s="80"/>
      <c r="I181" s="32"/>
      <c r="J181" s="55"/>
      <c r="K181" s="55"/>
      <c r="L181" s="55"/>
      <c r="M181" s="55"/>
      <c r="N181" s="55"/>
      <c r="O181" s="55"/>
      <c r="P181" s="55"/>
      <c r="Q181" s="55"/>
      <c r="R181" s="55"/>
      <c r="S181" s="55"/>
      <c r="T181" s="55"/>
      <c r="U181" s="55"/>
      <c r="V181" s="55"/>
      <c r="W181" s="55"/>
      <c r="X181" s="23"/>
      <c r="Y181" s="23"/>
      <c r="Z181" s="23"/>
      <c r="AA181" s="23"/>
      <c r="AB181" s="23"/>
      <c r="AC181" s="23"/>
      <c r="AD181" s="23"/>
      <c r="AE181" s="23"/>
      <c r="AF181" s="23"/>
      <c r="AG181" s="23"/>
      <c r="AH181" s="23"/>
      <c r="AI181" s="23"/>
    </row>
    <row r="182" spans="1:35">
      <c r="A182" s="55"/>
      <c r="B182" s="32"/>
      <c r="C182" s="23"/>
      <c r="D182" s="23"/>
      <c r="E182" s="23"/>
      <c r="F182" s="80"/>
      <c r="G182" s="44"/>
      <c r="H182" s="80"/>
      <c r="I182" s="32"/>
      <c r="J182" s="55"/>
      <c r="K182" s="55"/>
      <c r="L182" s="55"/>
      <c r="M182" s="55"/>
      <c r="N182" s="55"/>
      <c r="O182" s="55"/>
      <c r="P182" s="55"/>
      <c r="Q182" s="55"/>
      <c r="R182" s="55"/>
      <c r="S182" s="55"/>
      <c r="T182" s="55"/>
      <c r="U182" s="55"/>
      <c r="V182" s="55"/>
      <c r="W182" s="55"/>
      <c r="X182" s="23"/>
      <c r="Y182" s="23"/>
      <c r="Z182" s="23"/>
      <c r="AA182" s="23"/>
      <c r="AB182" s="23"/>
      <c r="AC182" s="23"/>
      <c r="AD182" s="23"/>
      <c r="AE182" s="23"/>
      <c r="AF182" s="23"/>
      <c r="AG182" s="23"/>
      <c r="AH182" s="23"/>
      <c r="AI182" s="23"/>
    </row>
    <row r="183" spans="1:35">
      <c r="A183" s="55"/>
      <c r="B183" s="32"/>
      <c r="C183" s="23"/>
      <c r="D183" s="23"/>
      <c r="E183" s="23"/>
      <c r="F183" s="80"/>
      <c r="G183" s="44"/>
      <c r="H183" s="80"/>
      <c r="I183" s="32"/>
      <c r="J183" s="55"/>
      <c r="K183" s="55"/>
      <c r="L183" s="55"/>
      <c r="M183" s="55"/>
      <c r="N183" s="55"/>
      <c r="O183" s="55"/>
      <c r="P183" s="55"/>
      <c r="Q183" s="55"/>
      <c r="R183" s="55"/>
      <c r="S183" s="55"/>
      <c r="T183" s="55"/>
      <c r="U183" s="55"/>
      <c r="V183" s="55"/>
      <c r="W183" s="55"/>
      <c r="X183" s="23"/>
      <c r="Y183" s="23"/>
      <c r="Z183" s="23"/>
      <c r="AA183" s="23"/>
      <c r="AB183" s="23"/>
      <c r="AC183" s="23"/>
      <c r="AD183" s="23"/>
      <c r="AE183" s="23"/>
      <c r="AF183" s="23"/>
      <c r="AG183" s="23"/>
      <c r="AH183" s="23"/>
      <c r="AI183" s="23"/>
    </row>
    <row r="184" spans="1:35">
      <c r="A184" s="55"/>
      <c r="B184" s="32"/>
      <c r="C184" s="23"/>
      <c r="D184" s="23"/>
      <c r="E184" s="23"/>
      <c r="F184" s="80"/>
      <c r="G184" s="44"/>
      <c r="H184" s="80"/>
      <c r="I184" s="32"/>
      <c r="J184" s="55"/>
      <c r="K184" s="55"/>
      <c r="L184" s="55"/>
      <c r="M184" s="55"/>
      <c r="N184" s="55"/>
      <c r="O184" s="55"/>
      <c r="P184" s="55"/>
      <c r="Q184" s="55"/>
      <c r="R184" s="55"/>
      <c r="S184" s="55"/>
      <c r="T184" s="55"/>
      <c r="U184" s="55"/>
      <c r="V184" s="55"/>
      <c r="W184" s="55"/>
      <c r="X184" s="23"/>
      <c r="Y184" s="23"/>
      <c r="Z184" s="23"/>
      <c r="AA184" s="23"/>
      <c r="AB184" s="23"/>
      <c r="AC184" s="23"/>
      <c r="AD184" s="23"/>
      <c r="AE184" s="23"/>
      <c r="AF184" s="23"/>
      <c r="AG184" s="23"/>
      <c r="AH184" s="23"/>
      <c r="AI184" s="23"/>
    </row>
    <row r="185" spans="1:35">
      <c r="A185" s="55"/>
      <c r="B185" s="32"/>
      <c r="C185" s="23"/>
      <c r="D185" s="23"/>
      <c r="E185" s="23"/>
      <c r="F185" s="80"/>
      <c r="G185" s="44"/>
      <c r="H185" s="80"/>
      <c r="I185" s="32"/>
      <c r="J185" s="55"/>
      <c r="K185" s="55"/>
      <c r="L185" s="55"/>
      <c r="M185" s="55"/>
      <c r="N185" s="55"/>
      <c r="O185" s="55"/>
      <c r="P185" s="55"/>
      <c r="Q185" s="55"/>
      <c r="R185" s="55"/>
      <c r="S185" s="55"/>
      <c r="T185" s="55"/>
      <c r="U185" s="55"/>
      <c r="V185" s="55"/>
      <c r="W185" s="55"/>
      <c r="X185" s="23"/>
      <c r="Y185" s="23"/>
      <c r="Z185" s="23"/>
      <c r="AA185" s="23"/>
      <c r="AB185" s="23"/>
      <c r="AC185" s="23"/>
      <c r="AD185" s="23"/>
      <c r="AE185" s="23"/>
      <c r="AF185" s="23"/>
      <c r="AG185" s="23"/>
      <c r="AH185" s="23"/>
      <c r="AI185" s="23"/>
    </row>
    <row r="186" spans="1:35">
      <c r="A186" s="55"/>
      <c r="B186" s="32"/>
      <c r="C186" s="23"/>
      <c r="D186" s="23"/>
      <c r="E186" s="23"/>
      <c r="F186" s="80"/>
      <c r="G186" s="44"/>
      <c r="H186" s="80"/>
      <c r="I186" s="32"/>
      <c r="J186" s="55"/>
      <c r="K186" s="55"/>
      <c r="L186" s="55"/>
      <c r="M186" s="55"/>
      <c r="N186" s="55"/>
      <c r="O186" s="55"/>
      <c r="P186" s="55"/>
      <c r="Q186" s="55"/>
      <c r="R186" s="55"/>
      <c r="S186" s="55"/>
      <c r="T186" s="55"/>
      <c r="U186" s="55"/>
      <c r="V186" s="55"/>
      <c r="W186" s="55"/>
      <c r="X186" s="23"/>
      <c r="Y186" s="23"/>
      <c r="Z186" s="23"/>
      <c r="AA186" s="23"/>
      <c r="AB186" s="23"/>
      <c r="AC186" s="23"/>
      <c r="AD186" s="23"/>
      <c r="AE186" s="23"/>
      <c r="AF186" s="23"/>
      <c r="AG186" s="23"/>
      <c r="AH186" s="23"/>
      <c r="AI186" s="23"/>
    </row>
    <row r="187" spans="1:35">
      <c r="A187" s="55"/>
      <c r="B187" s="32"/>
      <c r="C187" s="23"/>
      <c r="D187" s="23"/>
      <c r="E187" s="23"/>
      <c r="F187" s="80"/>
      <c r="G187" s="44"/>
      <c r="H187" s="80"/>
      <c r="I187" s="32"/>
      <c r="J187" s="55"/>
      <c r="K187" s="55"/>
      <c r="L187" s="55"/>
      <c r="M187" s="55"/>
      <c r="N187" s="55"/>
      <c r="O187" s="55"/>
      <c r="P187" s="55"/>
      <c r="Q187" s="55"/>
      <c r="R187" s="55"/>
      <c r="S187" s="55"/>
      <c r="T187" s="55"/>
      <c r="U187" s="55"/>
      <c r="V187" s="55"/>
      <c r="W187" s="55"/>
      <c r="X187" s="23"/>
      <c r="Y187" s="23"/>
      <c r="Z187" s="23"/>
      <c r="AA187" s="23"/>
      <c r="AB187" s="23"/>
      <c r="AC187" s="23"/>
      <c r="AD187" s="23"/>
      <c r="AE187" s="23"/>
      <c r="AF187" s="23"/>
      <c r="AG187" s="23"/>
      <c r="AH187" s="23"/>
      <c r="AI187" s="23"/>
    </row>
    <row r="188" spans="1:35">
      <c r="A188" s="55"/>
      <c r="B188" s="32"/>
      <c r="C188" s="23"/>
      <c r="D188" s="23"/>
      <c r="E188" s="23"/>
      <c r="F188" s="80"/>
      <c r="G188" s="44"/>
      <c r="H188" s="80"/>
      <c r="I188" s="32"/>
      <c r="J188" s="55"/>
      <c r="K188" s="55"/>
      <c r="L188" s="55"/>
      <c r="M188" s="55"/>
      <c r="N188" s="55"/>
      <c r="O188" s="55"/>
      <c r="P188" s="55"/>
      <c r="Q188" s="55"/>
      <c r="R188" s="55"/>
      <c r="S188" s="55"/>
      <c r="T188" s="55"/>
      <c r="U188" s="55"/>
      <c r="V188" s="55"/>
      <c r="W188" s="55"/>
      <c r="X188" s="23"/>
      <c r="Y188" s="23"/>
      <c r="Z188" s="23"/>
      <c r="AA188" s="23"/>
      <c r="AB188" s="23"/>
      <c r="AC188" s="23"/>
      <c r="AD188" s="23"/>
      <c r="AE188" s="23"/>
      <c r="AF188" s="23"/>
      <c r="AG188" s="23"/>
      <c r="AH188" s="23"/>
      <c r="AI188" s="23"/>
    </row>
    <row r="189" spans="1:35">
      <c r="A189" s="55"/>
      <c r="B189" s="32"/>
      <c r="C189" s="23"/>
      <c r="D189" s="23"/>
      <c r="E189" s="23"/>
      <c r="F189" s="80"/>
      <c r="G189" s="44"/>
      <c r="H189" s="80"/>
      <c r="I189" s="32"/>
      <c r="J189" s="55"/>
      <c r="K189" s="55"/>
      <c r="L189" s="55"/>
      <c r="M189" s="55"/>
      <c r="N189" s="55"/>
      <c r="O189" s="55"/>
      <c r="P189" s="55"/>
      <c r="Q189" s="55"/>
      <c r="R189" s="55"/>
      <c r="S189" s="55"/>
      <c r="T189" s="55"/>
      <c r="U189" s="55"/>
      <c r="V189" s="55"/>
      <c r="W189" s="55"/>
      <c r="X189" s="23"/>
      <c r="Y189" s="23"/>
      <c r="Z189" s="23"/>
      <c r="AA189" s="23"/>
      <c r="AB189" s="23"/>
      <c r="AC189" s="23"/>
      <c r="AD189" s="23"/>
      <c r="AE189" s="23"/>
      <c r="AF189" s="23"/>
      <c r="AG189" s="23"/>
      <c r="AH189" s="23"/>
      <c r="AI189" s="23"/>
    </row>
    <row r="190" spans="1:35">
      <c r="A190" s="55"/>
      <c r="B190" s="32"/>
      <c r="C190" s="23"/>
      <c r="D190" s="23"/>
      <c r="E190" s="23"/>
      <c r="F190" s="80"/>
      <c r="G190" s="44"/>
      <c r="H190" s="80"/>
      <c r="I190" s="32"/>
      <c r="J190" s="55"/>
      <c r="K190" s="55"/>
      <c r="L190" s="55"/>
      <c r="M190" s="55"/>
      <c r="N190" s="55"/>
      <c r="O190" s="55"/>
      <c r="P190" s="55"/>
      <c r="Q190" s="55"/>
      <c r="R190" s="55"/>
      <c r="S190" s="55"/>
      <c r="T190" s="55"/>
      <c r="U190" s="55"/>
      <c r="V190" s="55"/>
      <c r="W190" s="55"/>
      <c r="X190" s="23"/>
      <c r="Y190" s="23"/>
      <c r="Z190" s="23"/>
      <c r="AA190" s="23"/>
      <c r="AB190" s="23"/>
      <c r="AC190" s="23"/>
      <c r="AD190" s="23"/>
      <c r="AE190" s="23"/>
      <c r="AF190" s="23"/>
      <c r="AG190" s="23"/>
      <c r="AH190" s="23"/>
      <c r="AI190" s="23"/>
    </row>
    <row r="191" spans="1:35">
      <c r="A191" s="55"/>
      <c r="B191" s="32"/>
      <c r="C191" s="23"/>
      <c r="D191" s="23"/>
      <c r="E191" s="23"/>
      <c r="F191" s="80"/>
      <c r="G191" s="44"/>
      <c r="H191" s="80"/>
      <c r="I191" s="32"/>
      <c r="J191" s="55"/>
      <c r="K191" s="55"/>
      <c r="L191" s="55"/>
      <c r="M191" s="55"/>
      <c r="N191" s="55"/>
      <c r="O191" s="55"/>
      <c r="P191" s="55"/>
      <c r="Q191" s="55"/>
      <c r="R191" s="55"/>
      <c r="S191" s="55"/>
      <c r="T191" s="55"/>
      <c r="U191" s="55"/>
      <c r="V191" s="55"/>
      <c r="W191" s="55"/>
      <c r="X191" s="23"/>
      <c r="Y191" s="23"/>
      <c r="Z191" s="23"/>
      <c r="AA191" s="23"/>
      <c r="AB191" s="23"/>
      <c r="AC191" s="23"/>
      <c r="AD191" s="23"/>
      <c r="AE191" s="23"/>
      <c r="AF191" s="23"/>
      <c r="AG191" s="23"/>
      <c r="AH191" s="23"/>
      <c r="AI191" s="23"/>
    </row>
    <row r="192" spans="1:35">
      <c r="A192" s="55"/>
      <c r="B192" s="32"/>
      <c r="C192" s="23"/>
      <c r="D192" s="23"/>
      <c r="E192" s="23"/>
      <c r="F192" s="80"/>
      <c r="G192" s="44"/>
      <c r="H192" s="80"/>
      <c r="I192" s="32"/>
      <c r="J192" s="55"/>
      <c r="K192" s="55"/>
      <c r="L192" s="55"/>
      <c r="M192" s="55"/>
      <c r="N192" s="55"/>
      <c r="O192" s="55"/>
      <c r="P192" s="55"/>
      <c r="Q192" s="55"/>
      <c r="R192" s="55"/>
      <c r="S192" s="55"/>
      <c r="T192" s="55"/>
      <c r="U192" s="55"/>
      <c r="V192" s="55"/>
      <c r="W192" s="55"/>
      <c r="X192" s="23"/>
      <c r="Y192" s="23"/>
      <c r="Z192" s="23"/>
      <c r="AA192" s="23"/>
      <c r="AB192" s="23"/>
      <c r="AC192" s="23"/>
      <c r="AD192" s="23"/>
      <c r="AE192" s="23"/>
      <c r="AF192" s="23"/>
      <c r="AG192" s="23"/>
      <c r="AH192" s="23"/>
      <c r="AI192" s="23"/>
    </row>
    <row r="193" spans="1:35">
      <c r="A193" s="55"/>
      <c r="B193" s="32"/>
      <c r="C193" s="23"/>
      <c r="D193" s="23"/>
      <c r="E193" s="23"/>
      <c r="F193" s="80"/>
      <c r="G193" s="44"/>
      <c r="H193" s="80"/>
      <c r="I193" s="32"/>
      <c r="J193" s="55"/>
      <c r="K193" s="55"/>
      <c r="L193" s="55"/>
      <c r="M193" s="55"/>
      <c r="N193" s="55"/>
      <c r="O193" s="55"/>
      <c r="P193" s="55"/>
      <c r="Q193" s="55"/>
      <c r="R193" s="55"/>
      <c r="S193" s="55"/>
      <c r="T193" s="55"/>
      <c r="U193" s="55"/>
      <c r="V193" s="55"/>
      <c r="W193" s="55"/>
      <c r="X193" s="23"/>
      <c r="Y193" s="23"/>
      <c r="Z193" s="23"/>
      <c r="AA193" s="23"/>
      <c r="AB193" s="23"/>
      <c r="AC193" s="23"/>
      <c r="AD193" s="23"/>
      <c r="AE193" s="23"/>
      <c r="AF193" s="23"/>
      <c r="AG193" s="23"/>
      <c r="AH193" s="23"/>
      <c r="AI193" s="23"/>
    </row>
    <row r="194" spans="1:35">
      <c r="A194" s="55"/>
      <c r="B194" s="32"/>
      <c r="C194" s="23"/>
      <c r="D194" s="23"/>
      <c r="E194" s="23"/>
      <c r="F194" s="80"/>
      <c r="G194" s="44"/>
      <c r="H194" s="80"/>
      <c r="I194" s="32"/>
      <c r="J194" s="55"/>
      <c r="K194" s="55"/>
      <c r="L194" s="55"/>
      <c r="M194" s="55"/>
      <c r="N194" s="55"/>
      <c r="O194" s="55"/>
      <c r="P194" s="55"/>
      <c r="Q194" s="55"/>
      <c r="R194" s="55"/>
      <c r="S194" s="55"/>
      <c r="T194" s="55"/>
      <c r="U194" s="55"/>
      <c r="V194" s="55"/>
      <c r="W194" s="55"/>
      <c r="X194" s="23"/>
      <c r="Y194" s="23"/>
      <c r="Z194" s="23"/>
      <c r="AA194" s="23"/>
      <c r="AB194" s="23"/>
      <c r="AC194" s="23"/>
      <c r="AD194" s="23"/>
      <c r="AE194" s="23"/>
      <c r="AF194" s="23"/>
      <c r="AG194" s="23"/>
      <c r="AH194" s="23"/>
      <c r="AI194" s="23"/>
    </row>
    <row r="195" spans="1:35">
      <c r="A195" s="55"/>
      <c r="B195" s="32"/>
      <c r="C195" s="23"/>
      <c r="D195" s="23"/>
      <c r="E195" s="23"/>
      <c r="F195" s="80"/>
      <c r="G195" s="44"/>
      <c r="H195" s="80"/>
      <c r="I195" s="32"/>
      <c r="J195" s="55"/>
      <c r="K195" s="55"/>
      <c r="L195" s="55"/>
      <c r="M195" s="55"/>
      <c r="N195" s="55"/>
      <c r="O195" s="55"/>
      <c r="P195" s="55"/>
      <c r="Q195" s="55"/>
      <c r="R195" s="55"/>
      <c r="S195" s="55"/>
      <c r="T195" s="55"/>
      <c r="U195" s="55"/>
      <c r="V195" s="55"/>
      <c r="W195" s="55"/>
      <c r="X195" s="23"/>
      <c r="Y195" s="23"/>
      <c r="Z195" s="23"/>
      <c r="AA195" s="23"/>
      <c r="AB195" s="23"/>
      <c r="AC195" s="23"/>
      <c r="AD195" s="23"/>
      <c r="AE195" s="23"/>
      <c r="AF195" s="23"/>
      <c r="AG195" s="23"/>
      <c r="AH195" s="23"/>
      <c r="AI195" s="23"/>
    </row>
    <row r="196" spans="1:35">
      <c r="A196" s="55"/>
      <c r="B196" s="32"/>
      <c r="C196" s="23"/>
      <c r="D196" s="23"/>
      <c r="E196" s="23"/>
      <c r="F196" s="80"/>
      <c r="G196" s="44"/>
      <c r="H196" s="80"/>
      <c r="I196" s="32"/>
      <c r="J196" s="55"/>
      <c r="K196" s="55"/>
      <c r="L196" s="55"/>
      <c r="M196" s="55"/>
      <c r="N196" s="55"/>
      <c r="O196" s="55"/>
      <c r="P196" s="55"/>
      <c r="Q196" s="55"/>
      <c r="R196" s="55"/>
      <c r="S196" s="55"/>
      <c r="T196" s="55"/>
      <c r="U196" s="55"/>
      <c r="V196" s="55"/>
      <c r="W196" s="55"/>
      <c r="X196" s="23"/>
      <c r="Y196" s="23"/>
      <c r="Z196" s="23"/>
      <c r="AA196" s="23"/>
      <c r="AB196" s="23"/>
      <c r="AC196" s="23"/>
      <c r="AD196" s="23"/>
      <c r="AE196" s="23"/>
      <c r="AF196" s="23"/>
      <c r="AG196" s="23"/>
      <c r="AH196" s="23"/>
      <c r="AI196" s="23"/>
    </row>
    <row r="197" spans="1:35">
      <c r="A197" s="55"/>
      <c r="B197" s="32"/>
      <c r="C197" s="23"/>
      <c r="D197" s="23"/>
      <c r="E197" s="23"/>
      <c r="F197" s="80"/>
      <c r="G197" s="44"/>
      <c r="H197" s="80"/>
      <c r="I197" s="32"/>
      <c r="J197" s="55"/>
      <c r="K197" s="55"/>
      <c r="L197" s="55"/>
      <c r="M197" s="55"/>
      <c r="N197" s="55"/>
      <c r="O197" s="55"/>
      <c r="P197" s="55"/>
      <c r="Q197" s="55"/>
      <c r="R197" s="55"/>
      <c r="S197" s="55"/>
      <c r="T197" s="55"/>
      <c r="U197" s="55"/>
      <c r="V197" s="55"/>
      <c r="W197" s="55"/>
      <c r="X197" s="23"/>
      <c r="Y197" s="23"/>
      <c r="Z197" s="23"/>
      <c r="AA197" s="23"/>
      <c r="AB197" s="23"/>
      <c r="AC197" s="23"/>
      <c r="AD197" s="23"/>
      <c r="AE197" s="23"/>
      <c r="AF197" s="23"/>
      <c r="AG197" s="23"/>
      <c r="AH197" s="23"/>
      <c r="AI197" s="23"/>
    </row>
    <row r="198" spans="1:35">
      <c r="A198" s="55"/>
      <c r="B198" s="32"/>
      <c r="C198" s="23"/>
      <c r="D198" s="23"/>
      <c r="E198" s="23"/>
      <c r="F198" s="80"/>
      <c r="G198" s="44"/>
      <c r="H198" s="80"/>
      <c r="I198" s="32"/>
      <c r="J198" s="55"/>
      <c r="K198" s="55"/>
      <c r="L198" s="55"/>
      <c r="M198" s="55"/>
      <c r="N198" s="55"/>
      <c r="O198" s="55"/>
      <c r="P198" s="55"/>
      <c r="Q198" s="55"/>
      <c r="R198" s="55"/>
      <c r="S198" s="55"/>
      <c r="T198" s="55"/>
      <c r="U198" s="55"/>
      <c r="V198" s="55"/>
      <c r="W198" s="55"/>
      <c r="X198" s="23"/>
      <c r="Y198" s="23"/>
      <c r="Z198" s="23"/>
      <c r="AA198" s="23"/>
      <c r="AB198" s="23"/>
      <c r="AC198" s="23"/>
      <c r="AD198" s="23"/>
      <c r="AE198" s="23"/>
      <c r="AF198" s="23"/>
      <c r="AG198" s="23"/>
      <c r="AH198" s="23"/>
      <c r="AI198" s="23"/>
    </row>
    <row r="199" spans="1:35">
      <c r="A199" s="55"/>
      <c r="B199" s="32"/>
      <c r="C199" s="23"/>
      <c r="D199" s="23"/>
      <c r="E199" s="23"/>
      <c r="F199" s="80"/>
      <c r="G199" s="44"/>
      <c r="H199" s="80"/>
      <c r="I199" s="32"/>
      <c r="J199" s="55"/>
      <c r="K199" s="55"/>
      <c r="L199" s="55"/>
      <c r="M199" s="55"/>
      <c r="N199" s="55"/>
      <c r="O199" s="55"/>
      <c r="P199" s="55"/>
      <c r="Q199" s="55"/>
      <c r="R199" s="55"/>
      <c r="S199" s="55"/>
      <c r="T199" s="55"/>
      <c r="U199" s="55"/>
      <c r="V199" s="55"/>
      <c r="W199" s="55"/>
      <c r="X199" s="23"/>
      <c r="Y199" s="23"/>
      <c r="Z199" s="23"/>
      <c r="AA199" s="23"/>
      <c r="AB199" s="23"/>
      <c r="AC199" s="23"/>
      <c r="AD199" s="23"/>
      <c r="AE199" s="23"/>
      <c r="AF199" s="23"/>
      <c r="AG199" s="23"/>
      <c r="AH199" s="23"/>
      <c r="AI199" s="23"/>
    </row>
    <row r="200" spans="1:35">
      <c r="A200" s="55"/>
      <c r="B200" s="32"/>
      <c r="C200" s="23"/>
      <c r="D200" s="23"/>
      <c r="E200" s="23"/>
      <c r="F200" s="80"/>
      <c r="G200" s="44"/>
      <c r="H200" s="80"/>
      <c r="I200" s="32"/>
      <c r="J200" s="55"/>
      <c r="K200" s="55"/>
      <c r="L200" s="55"/>
      <c r="M200" s="55"/>
      <c r="N200" s="55"/>
      <c r="O200" s="55"/>
      <c r="P200" s="55"/>
      <c r="Q200" s="55"/>
      <c r="R200" s="55"/>
      <c r="S200" s="55"/>
      <c r="T200" s="55"/>
      <c r="U200" s="55"/>
      <c r="V200" s="55"/>
      <c r="W200" s="55"/>
      <c r="X200" s="23"/>
      <c r="Y200" s="23"/>
      <c r="Z200" s="23"/>
      <c r="AA200" s="23"/>
      <c r="AB200" s="23"/>
      <c r="AC200" s="23"/>
      <c r="AD200" s="23"/>
      <c r="AE200" s="23"/>
      <c r="AF200" s="23"/>
      <c r="AG200" s="23"/>
      <c r="AH200" s="23"/>
      <c r="AI200" s="23"/>
    </row>
    <row r="201" spans="1:35">
      <c r="A201" s="55"/>
      <c r="B201" s="32"/>
      <c r="C201" s="23"/>
      <c r="D201" s="23"/>
      <c r="E201" s="23"/>
      <c r="F201" s="80"/>
      <c r="G201" s="44"/>
      <c r="H201" s="80"/>
      <c r="I201" s="32"/>
      <c r="J201" s="55"/>
      <c r="K201" s="55"/>
      <c r="L201" s="55"/>
      <c r="M201" s="55"/>
      <c r="N201" s="55"/>
      <c r="O201" s="55"/>
      <c r="P201" s="55"/>
      <c r="Q201" s="55"/>
      <c r="R201" s="55"/>
      <c r="S201" s="55"/>
      <c r="T201" s="55"/>
      <c r="U201" s="55"/>
      <c r="V201" s="55"/>
      <c r="W201" s="55"/>
      <c r="X201" s="23"/>
      <c r="Y201" s="23"/>
      <c r="Z201" s="23"/>
      <c r="AA201" s="23"/>
      <c r="AB201" s="23"/>
      <c r="AC201" s="23"/>
      <c r="AD201" s="23"/>
      <c r="AE201" s="23"/>
      <c r="AF201" s="23"/>
      <c r="AG201" s="23"/>
      <c r="AH201" s="23"/>
      <c r="AI201" s="23"/>
    </row>
    <row r="202" spans="1:35">
      <c r="A202" s="55"/>
      <c r="B202" s="32"/>
      <c r="C202" s="23"/>
      <c r="D202" s="23"/>
      <c r="E202" s="23"/>
      <c r="F202" s="80"/>
      <c r="G202" s="44"/>
      <c r="H202" s="80"/>
      <c r="I202" s="32"/>
      <c r="J202" s="55"/>
      <c r="K202" s="55"/>
      <c r="L202" s="55"/>
      <c r="M202" s="55"/>
      <c r="N202" s="55"/>
      <c r="O202" s="55"/>
      <c r="P202" s="55"/>
      <c r="Q202" s="55"/>
      <c r="R202" s="55"/>
      <c r="S202" s="55"/>
      <c r="T202" s="55"/>
      <c r="U202" s="55"/>
      <c r="V202" s="55"/>
      <c r="W202" s="55"/>
      <c r="X202" s="23"/>
      <c r="Y202" s="23"/>
      <c r="Z202" s="23"/>
      <c r="AA202" s="23"/>
      <c r="AB202" s="23"/>
      <c r="AC202" s="23"/>
      <c r="AD202" s="23"/>
      <c r="AE202" s="23"/>
      <c r="AF202" s="23"/>
      <c r="AG202" s="23"/>
      <c r="AH202" s="23"/>
      <c r="AI202" s="23"/>
    </row>
    <row r="203" spans="1:35">
      <c r="A203" s="55"/>
      <c r="B203" s="32"/>
      <c r="C203" s="23"/>
      <c r="D203" s="23"/>
      <c r="E203" s="23"/>
      <c r="F203" s="80"/>
      <c r="G203" s="44"/>
      <c r="H203" s="80"/>
      <c r="I203" s="32"/>
      <c r="J203" s="55"/>
      <c r="K203" s="55"/>
      <c r="L203" s="55"/>
      <c r="M203" s="55"/>
      <c r="N203" s="55"/>
      <c r="O203" s="55"/>
      <c r="P203" s="55"/>
      <c r="Q203" s="55"/>
      <c r="R203" s="55"/>
      <c r="S203" s="55"/>
      <c r="T203" s="55"/>
      <c r="U203" s="55"/>
      <c r="V203" s="55"/>
      <c r="W203" s="55"/>
      <c r="X203" s="23"/>
      <c r="Y203" s="23"/>
      <c r="Z203" s="23"/>
      <c r="AA203" s="23"/>
      <c r="AB203" s="23"/>
      <c r="AC203" s="23"/>
      <c r="AD203" s="23"/>
      <c r="AE203" s="23"/>
      <c r="AF203" s="23"/>
      <c r="AG203" s="23"/>
      <c r="AH203" s="23"/>
      <c r="AI203" s="23"/>
    </row>
    <row r="204" spans="1:35">
      <c r="A204" s="55"/>
      <c r="B204" s="32"/>
      <c r="C204" s="23"/>
      <c r="D204" s="23"/>
      <c r="E204" s="23"/>
      <c r="F204" s="80"/>
      <c r="G204" s="44"/>
      <c r="H204" s="80"/>
      <c r="I204" s="32"/>
      <c r="J204" s="55"/>
      <c r="K204" s="55"/>
      <c r="L204" s="55"/>
      <c r="M204" s="55"/>
      <c r="N204" s="55"/>
      <c r="O204" s="55"/>
      <c r="P204" s="55"/>
      <c r="Q204" s="55"/>
      <c r="R204" s="55"/>
      <c r="S204" s="55"/>
      <c r="T204" s="55"/>
      <c r="U204" s="55"/>
      <c r="V204" s="55"/>
      <c r="W204" s="55"/>
      <c r="X204" s="23"/>
      <c r="Y204" s="23"/>
      <c r="Z204" s="23"/>
      <c r="AA204" s="23"/>
      <c r="AB204" s="23"/>
      <c r="AC204" s="23"/>
      <c r="AD204" s="23"/>
      <c r="AE204" s="23"/>
      <c r="AF204" s="23"/>
      <c r="AG204" s="23"/>
      <c r="AH204" s="23"/>
      <c r="AI204" s="23"/>
    </row>
    <row r="205" spans="1:35">
      <c r="A205" s="55"/>
      <c r="B205" s="32"/>
      <c r="C205" s="23"/>
      <c r="D205" s="23"/>
      <c r="E205" s="23"/>
      <c r="F205" s="80"/>
      <c r="G205" s="44"/>
      <c r="H205" s="80"/>
      <c r="I205" s="32"/>
      <c r="J205" s="55"/>
      <c r="K205" s="55"/>
      <c r="L205" s="55"/>
      <c r="M205" s="55"/>
      <c r="N205" s="55"/>
      <c r="O205" s="55"/>
      <c r="P205" s="55"/>
      <c r="Q205" s="55"/>
      <c r="R205" s="55"/>
      <c r="S205" s="55"/>
      <c r="T205" s="55"/>
      <c r="U205" s="55"/>
      <c r="V205" s="55"/>
      <c r="W205" s="55"/>
      <c r="X205" s="23"/>
      <c r="Y205" s="23"/>
      <c r="Z205" s="23"/>
      <c r="AA205" s="23"/>
      <c r="AB205" s="23"/>
      <c r="AC205" s="23"/>
      <c r="AD205" s="23"/>
      <c r="AE205" s="23"/>
      <c r="AF205" s="23"/>
      <c r="AG205" s="23"/>
      <c r="AH205" s="23"/>
      <c r="AI205" s="23"/>
    </row>
    <row r="206" spans="1:35">
      <c r="A206" s="55"/>
      <c r="B206" s="32"/>
      <c r="C206" s="23"/>
      <c r="D206" s="23"/>
      <c r="E206" s="23"/>
      <c r="F206" s="80"/>
      <c r="G206" s="44"/>
      <c r="H206" s="80"/>
      <c r="I206" s="32"/>
      <c r="J206" s="55"/>
      <c r="K206" s="55"/>
      <c r="L206" s="55"/>
      <c r="M206" s="55"/>
      <c r="N206" s="55"/>
      <c r="O206" s="55"/>
      <c r="P206" s="55"/>
      <c r="Q206" s="55"/>
      <c r="R206" s="55"/>
      <c r="S206" s="55"/>
      <c r="T206" s="55"/>
      <c r="U206" s="55"/>
      <c r="V206" s="55"/>
      <c r="W206" s="55"/>
      <c r="X206" s="23"/>
      <c r="Y206" s="23"/>
      <c r="Z206" s="23"/>
      <c r="AA206" s="23"/>
      <c r="AB206" s="23"/>
      <c r="AC206" s="23"/>
      <c r="AD206" s="23"/>
      <c r="AE206" s="23"/>
      <c r="AF206" s="23"/>
      <c r="AG206" s="23"/>
      <c r="AH206" s="23"/>
      <c r="AI206" s="23"/>
    </row>
    <row r="207" spans="1:35">
      <c r="A207" s="55"/>
      <c r="B207" s="32"/>
      <c r="C207" s="23"/>
      <c r="D207" s="23"/>
      <c r="E207" s="23"/>
      <c r="F207" s="80"/>
      <c r="G207" s="44"/>
      <c r="H207" s="80"/>
      <c r="I207" s="32"/>
      <c r="J207" s="55"/>
      <c r="K207" s="55"/>
      <c r="L207" s="55"/>
      <c r="M207" s="55"/>
      <c r="N207" s="55"/>
      <c r="O207" s="55"/>
      <c r="P207" s="55"/>
      <c r="Q207" s="55"/>
      <c r="R207" s="55"/>
      <c r="S207" s="55"/>
      <c r="T207" s="55"/>
      <c r="U207" s="55"/>
      <c r="V207" s="55"/>
      <c r="W207" s="55"/>
      <c r="X207" s="23"/>
      <c r="Y207" s="23"/>
      <c r="Z207" s="23"/>
      <c r="AA207" s="23"/>
      <c r="AB207" s="23"/>
      <c r="AC207" s="23"/>
      <c r="AD207" s="23"/>
      <c r="AE207" s="23"/>
      <c r="AF207" s="23"/>
      <c r="AG207" s="23"/>
      <c r="AH207" s="23"/>
      <c r="AI207" s="23"/>
    </row>
    <row r="208" spans="1:35">
      <c r="A208" s="55"/>
      <c r="B208" s="32"/>
      <c r="C208" s="23"/>
      <c r="D208" s="23"/>
      <c r="E208" s="23"/>
      <c r="F208" s="80"/>
      <c r="G208" s="44"/>
      <c r="H208" s="80"/>
      <c r="I208" s="32"/>
      <c r="J208" s="55"/>
      <c r="K208" s="55"/>
      <c r="L208" s="55"/>
      <c r="M208" s="55"/>
      <c r="N208" s="55"/>
      <c r="O208" s="55"/>
      <c r="P208" s="55"/>
      <c r="Q208" s="55"/>
      <c r="R208" s="55"/>
      <c r="S208" s="55"/>
      <c r="T208" s="55"/>
      <c r="U208" s="55"/>
      <c r="V208" s="55"/>
      <c r="W208" s="55"/>
      <c r="X208" s="23"/>
      <c r="Y208" s="23"/>
      <c r="Z208" s="23"/>
      <c r="AA208" s="23"/>
      <c r="AB208" s="23"/>
      <c r="AC208" s="23"/>
      <c r="AD208" s="23"/>
      <c r="AE208" s="23"/>
      <c r="AF208" s="23"/>
      <c r="AG208" s="23"/>
      <c r="AH208" s="23"/>
      <c r="AI208" s="23"/>
    </row>
    <row r="209" spans="1:35">
      <c r="A209" s="55"/>
      <c r="B209" s="32"/>
      <c r="C209" s="23"/>
      <c r="D209" s="23"/>
      <c r="E209" s="23"/>
      <c r="F209" s="80"/>
      <c r="G209" s="44"/>
      <c r="H209" s="80"/>
      <c r="I209" s="32"/>
      <c r="J209" s="55"/>
      <c r="K209" s="55"/>
      <c r="L209" s="55"/>
      <c r="M209" s="55"/>
      <c r="N209" s="55"/>
      <c r="O209" s="55"/>
      <c r="P209" s="55"/>
      <c r="Q209" s="55"/>
      <c r="R209" s="55"/>
      <c r="S209" s="55"/>
      <c r="T209" s="55"/>
      <c r="U209" s="55"/>
      <c r="V209" s="55"/>
      <c r="W209" s="55"/>
      <c r="X209" s="23"/>
      <c r="Y209" s="23"/>
      <c r="Z209" s="23"/>
      <c r="AA209" s="23"/>
      <c r="AB209" s="23"/>
      <c r="AC209" s="23"/>
      <c r="AD209" s="23"/>
      <c r="AE209" s="23"/>
      <c r="AF209" s="23"/>
      <c r="AG209" s="23"/>
      <c r="AH209" s="23"/>
      <c r="AI209" s="23"/>
    </row>
    <row r="210" spans="1:35">
      <c r="A210" s="55"/>
      <c r="B210" s="32"/>
      <c r="C210" s="23"/>
      <c r="D210" s="23"/>
      <c r="E210" s="23"/>
      <c r="F210" s="80"/>
      <c r="G210" s="44"/>
      <c r="H210" s="80"/>
      <c r="I210" s="32"/>
      <c r="J210" s="55"/>
      <c r="K210" s="55"/>
      <c r="L210" s="55"/>
      <c r="M210" s="55"/>
      <c r="N210" s="55"/>
      <c r="O210" s="55"/>
      <c r="P210" s="55"/>
      <c r="Q210" s="55"/>
      <c r="R210" s="55"/>
      <c r="S210" s="55"/>
      <c r="T210" s="55"/>
      <c r="U210" s="55"/>
      <c r="V210" s="55"/>
      <c r="W210" s="55"/>
      <c r="X210" s="23"/>
      <c r="Y210" s="23"/>
      <c r="Z210" s="23"/>
      <c r="AA210" s="23"/>
      <c r="AB210" s="23"/>
      <c r="AC210" s="23"/>
      <c r="AD210" s="23"/>
      <c r="AE210" s="23"/>
      <c r="AF210" s="23"/>
      <c r="AG210" s="23"/>
      <c r="AH210" s="23"/>
      <c r="AI210" s="23"/>
    </row>
    <row r="211" spans="1:35">
      <c r="A211" s="55"/>
      <c r="B211" s="32"/>
      <c r="C211" s="23"/>
      <c r="D211" s="23"/>
      <c r="E211" s="23"/>
      <c r="F211" s="80"/>
      <c r="G211" s="44"/>
      <c r="H211" s="80"/>
      <c r="I211" s="32"/>
      <c r="J211" s="55"/>
      <c r="K211" s="55"/>
      <c r="L211" s="55"/>
      <c r="M211" s="55"/>
      <c r="N211" s="55"/>
      <c r="O211" s="55"/>
      <c r="P211" s="55"/>
      <c r="Q211" s="55"/>
      <c r="R211" s="55"/>
      <c r="S211" s="55"/>
      <c r="T211" s="55"/>
      <c r="U211" s="55"/>
      <c r="V211" s="55"/>
      <c r="W211" s="55"/>
      <c r="X211" s="23"/>
      <c r="Y211" s="23"/>
      <c r="Z211" s="23"/>
      <c r="AA211" s="23"/>
      <c r="AB211" s="23"/>
      <c r="AC211" s="23"/>
      <c r="AD211" s="23"/>
      <c r="AE211" s="23"/>
      <c r="AF211" s="23"/>
      <c r="AG211" s="23"/>
      <c r="AH211" s="23"/>
      <c r="AI211" s="23"/>
    </row>
    <row r="212" spans="1:35">
      <c r="A212" s="55"/>
      <c r="B212" s="32"/>
      <c r="C212" s="23"/>
      <c r="D212" s="23"/>
      <c r="E212" s="23"/>
      <c r="F212" s="80"/>
      <c r="G212" s="44"/>
      <c r="H212" s="80"/>
      <c r="I212" s="32"/>
      <c r="J212" s="55"/>
      <c r="K212" s="55"/>
      <c r="L212" s="55"/>
      <c r="M212" s="55"/>
      <c r="N212" s="55"/>
      <c r="O212" s="55"/>
      <c r="P212" s="55"/>
      <c r="Q212" s="55"/>
      <c r="R212" s="55"/>
      <c r="S212" s="55"/>
      <c r="T212" s="55"/>
      <c r="U212" s="55"/>
      <c r="V212" s="55"/>
      <c r="W212" s="55"/>
      <c r="X212" s="23"/>
      <c r="Y212" s="23"/>
      <c r="Z212" s="23"/>
      <c r="AA212" s="23"/>
      <c r="AB212" s="23"/>
      <c r="AC212" s="23"/>
      <c r="AD212" s="23"/>
      <c r="AE212" s="23"/>
      <c r="AF212" s="23"/>
      <c r="AG212" s="23"/>
      <c r="AH212" s="23"/>
      <c r="AI212" s="23"/>
    </row>
    <row r="213" spans="1:35">
      <c r="A213" s="55"/>
      <c r="B213" s="32"/>
      <c r="C213" s="23"/>
      <c r="D213" s="23"/>
      <c r="E213" s="23"/>
      <c r="F213" s="80"/>
      <c r="G213" s="44"/>
      <c r="H213" s="80"/>
      <c r="I213" s="32"/>
      <c r="J213" s="55"/>
      <c r="K213" s="55"/>
      <c r="L213" s="55"/>
      <c r="M213" s="55"/>
      <c r="N213" s="55"/>
      <c r="O213" s="55"/>
      <c r="P213" s="55"/>
      <c r="Q213" s="55"/>
      <c r="R213" s="55"/>
      <c r="S213" s="55"/>
      <c r="T213" s="55"/>
      <c r="U213" s="55"/>
      <c r="V213" s="55"/>
      <c r="W213" s="55"/>
      <c r="X213" s="23"/>
      <c r="Y213" s="23"/>
      <c r="Z213" s="23"/>
      <c r="AA213" s="23"/>
      <c r="AB213" s="23"/>
      <c r="AC213" s="23"/>
      <c r="AD213" s="23"/>
      <c r="AE213" s="23"/>
      <c r="AF213" s="23"/>
      <c r="AG213" s="23"/>
      <c r="AH213" s="23"/>
      <c r="AI213" s="23"/>
    </row>
    <row r="214" spans="1:35">
      <c r="A214" s="55"/>
      <c r="B214" s="32"/>
      <c r="C214" s="23"/>
      <c r="D214" s="23"/>
      <c r="E214" s="23"/>
      <c r="F214" s="80"/>
      <c r="G214" s="44"/>
      <c r="H214" s="80"/>
      <c r="I214" s="32"/>
      <c r="J214" s="55"/>
      <c r="K214" s="55"/>
      <c r="L214" s="55"/>
      <c r="M214" s="55"/>
      <c r="N214" s="55"/>
      <c r="O214" s="55"/>
      <c r="P214" s="55"/>
      <c r="Q214" s="55"/>
      <c r="R214" s="55"/>
      <c r="S214" s="55"/>
      <c r="T214" s="55"/>
      <c r="U214" s="55"/>
      <c r="V214" s="55"/>
      <c r="W214" s="55"/>
      <c r="X214" s="23"/>
      <c r="Y214" s="23"/>
      <c r="Z214" s="23"/>
      <c r="AA214" s="23"/>
      <c r="AB214" s="23"/>
      <c r="AC214" s="23"/>
      <c r="AD214" s="23"/>
      <c r="AE214" s="23"/>
      <c r="AF214" s="23"/>
      <c r="AG214" s="23"/>
      <c r="AH214" s="23"/>
      <c r="AI214" s="23"/>
    </row>
    <row r="215" spans="1:35">
      <c r="A215" s="55"/>
      <c r="B215" s="32"/>
      <c r="C215" s="23"/>
      <c r="D215" s="23"/>
      <c r="E215" s="23"/>
      <c r="F215" s="80"/>
      <c r="G215" s="44"/>
      <c r="H215" s="80"/>
      <c r="I215" s="32"/>
      <c r="J215" s="55"/>
      <c r="K215" s="55"/>
      <c r="L215" s="55"/>
      <c r="M215" s="55"/>
      <c r="N215" s="55"/>
      <c r="O215" s="55"/>
      <c r="P215" s="55"/>
      <c r="Q215" s="55"/>
      <c r="R215" s="55"/>
      <c r="S215" s="55"/>
      <c r="T215" s="55"/>
      <c r="U215" s="55"/>
      <c r="V215" s="55"/>
      <c r="W215" s="55"/>
      <c r="X215" s="23"/>
      <c r="Y215" s="23"/>
      <c r="Z215" s="23"/>
      <c r="AA215" s="23"/>
      <c r="AB215" s="23"/>
      <c r="AC215" s="23"/>
      <c r="AD215" s="23"/>
      <c r="AE215" s="23"/>
      <c r="AF215" s="23"/>
      <c r="AG215" s="23"/>
      <c r="AH215" s="23"/>
      <c r="AI215" s="23"/>
    </row>
    <row r="216" spans="1:35">
      <c r="A216" s="55"/>
      <c r="B216" s="32"/>
      <c r="C216" s="23"/>
      <c r="D216" s="23"/>
      <c r="E216" s="23"/>
      <c r="F216" s="80"/>
      <c r="G216" s="44"/>
      <c r="H216" s="80"/>
      <c r="I216" s="32"/>
      <c r="J216" s="55"/>
      <c r="K216" s="55"/>
      <c r="L216" s="55"/>
      <c r="M216" s="55"/>
      <c r="N216" s="55"/>
      <c r="O216" s="55"/>
      <c r="P216" s="55"/>
      <c r="Q216" s="55"/>
      <c r="R216" s="55"/>
      <c r="S216" s="55"/>
      <c r="T216" s="55"/>
      <c r="U216" s="55"/>
      <c r="V216" s="55"/>
      <c r="W216" s="55"/>
      <c r="X216" s="23"/>
      <c r="Y216" s="23"/>
      <c r="Z216" s="23"/>
      <c r="AA216" s="23"/>
      <c r="AB216" s="23"/>
      <c r="AC216" s="23"/>
      <c r="AD216" s="23"/>
      <c r="AE216" s="23"/>
      <c r="AF216" s="23"/>
      <c r="AG216" s="23"/>
      <c r="AH216" s="23"/>
      <c r="AI216" s="23"/>
    </row>
    <row r="217" spans="1:35">
      <c r="A217" s="55"/>
      <c r="B217" s="32"/>
      <c r="C217" s="23"/>
      <c r="D217" s="23"/>
      <c r="E217" s="23"/>
      <c r="F217" s="80"/>
      <c r="G217" s="44"/>
      <c r="H217" s="80"/>
      <c r="I217" s="32"/>
      <c r="J217" s="55"/>
      <c r="K217" s="55"/>
      <c r="L217" s="55"/>
      <c r="M217" s="55"/>
      <c r="N217" s="55"/>
      <c r="O217" s="55"/>
      <c r="P217" s="55"/>
      <c r="Q217" s="55"/>
      <c r="R217" s="55"/>
      <c r="S217" s="55"/>
      <c r="T217" s="55"/>
      <c r="U217" s="55"/>
      <c r="V217" s="55"/>
      <c r="W217" s="55"/>
      <c r="X217" s="23"/>
      <c r="Y217" s="23"/>
      <c r="Z217" s="23"/>
      <c r="AA217" s="23"/>
      <c r="AB217" s="23"/>
      <c r="AC217" s="23"/>
      <c r="AD217" s="23"/>
      <c r="AE217" s="23"/>
      <c r="AF217" s="23"/>
      <c r="AG217" s="23"/>
      <c r="AH217" s="23"/>
      <c r="AI217" s="23"/>
    </row>
    <row r="218" spans="1:35">
      <c r="A218" s="55"/>
      <c r="B218" s="32"/>
      <c r="C218" s="23"/>
      <c r="D218" s="23"/>
      <c r="E218" s="23"/>
      <c r="F218" s="80"/>
      <c r="G218" s="44"/>
      <c r="H218" s="80"/>
      <c r="I218" s="32"/>
      <c r="J218" s="55"/>
      <c r="K218" s="55"/>
      <c r="L218" s="55"/>
      <c r="M218" s="55"/>
      <c r="N218" s="55"/>
      <c r="O218" s="55"/>
      <c r="P218" s="55"/>
      <c r="Q218" s="55"/>
      <c r="R218" s="55"/>
      <c r="S218" s="55"/>
      <c r="T218" s="55"/>
      <c r="U218" s="55"/>
      <c r="V218" s="55"/>
      <c r="W218" s="55"/>
      <c r="X218" s="23"/>
      <c r="Y218" s="23"/>
      <c r="Z218" s="23"/>
      <c r="AA218" s="23"/>
      <c r="AB218" s="23"/>
      <c r="AC218" s="23"/>
      <c r="AD218" s="23"/>
      <c r="AE218" s="23"/>
      <c r="AF218" s="23"/>
      <c r="AG218" s="23"/>
      <c r="AH218" s="23"/>
      <c r="AI218" s="23"/>
    </row>
    <row r="219" spans="1:35">
      <c r="A219" s="55"/>
      <c r="B219" s="32"/>
      <c r="C219" s="23"/>
      <c r="D219" s="23"/>
      <c r="E219" s="23"/>
      <c r="F219" s="80"/>
      <c r="G219" s="44"/>
      <c r="H219" s="80"/>
      <c r="I219" s="32"/>
      <c r="J219" s="55"/>
      <c r="K219" s="55"/>
      <c r="L219" s="55"/>
      <c r="M219" s="55"/>
      <c r="N219" s="55"/>
      <c r="O219" s="55"/>
      <c r="P219" s="55"/>
      <c r="Q219" s="55"/>
      <c r="R219" s="55"/>
      <c r="S219" s="55"/>
      <c r="T219" s="55"/>
      <c r="U219" s="55"/>
      <c r="V219" s="55"/>
      <c r="W219" s="55"/>
      <c r="X219" s="23"/>
      <c r="Y219" s="23"/>
      <c r="Z219" s="23"/>
      <c r="AA219" s="23"/>
      <c r="AB219" s="23"/>
      <c r="AC219" s="23"/>
      <c r="AD219" s="23"/>
      <c r="AE219" s="23"/>
      <c r="AF219" s="23"/>
      <c r="AG219" s="23"/>
      <c r="AH219" s="23"/>
      <c r="AI219" s="23"/>
    </row>
    <row r="220" spans="1:35">
      <c r="A220" s="55"/>
      <c r="B220" s="32"/>
      <c r="C220" s="23"/>
      <c r="D220" s="23"/>
      <c r="E220" s="23"/>
      <c r="F220" s="80"/>
      <c r="G220" s="44"/>
      <c r="H220" s="80"/>
      <c r="I220" s="32"/>
      <c r="J220" s="55"/>
      <c r="K220" s="55"/>
      <c r="L220" s="55"/>
      <c r="M220" s="55"/>
      <c r="N220" s="55"/>
      <c r="O220" s="55"/>
      <c r="P220" s="55"/>
      <c r="Q220" s="55"/>
      <c r="R220" s="55"/>
      <c r="S220" s="55"/>
      <c r="T220" s="55"/>
      <c r="U220" s="55"/>
      <c r="V220" s="55"/>
      <c r="W220" s="55"/>
      <c r="X220" s="23"/>
      <c r="Y220" s="23"/>
      <c r="Z220" s="23"/>
      <c r="AA220" s="23"/>
      <c r="AB220" s="23"/>
      <c r="AC220" s="23"/>
      <c r="AD220" s="23"/>
      <c r="AE220" s="23"/>
      <c r="AF220" s="23"/>
      <c r="AG220" s="23"/>
      <c r="AH220" s="23"/>
      <c r="AI220" s="23"/>
    </row>
    <row r="221" spans="1:35">
      <c r="A221" s="55"/>
      <c r="B221" s="32"/>
      <c r="C221" s="23"/>
      <c r="D221" s="23"/>
      <c r="E221" s="23"/>
      <c r="F221" s="80"/>
      <c r="G221" s="44"/>
      <c r="H221" s="80"/>
      <c r="I221" s="32"/>
      <c r="J221" s="55"/>
      <c r="K221" s="55"/>
      <c r="L221" s="55"/>
      <c r="M221" s="55"/>
      <c r="N221" s="55"/>
      <c r="O221" s="55"/>
      <c r="P221" s="55"/>
      <c r="Q221" s="55"/>
      <c r="R221" s="55"/>
      <c r="S221" s="55"/>
      <c r="T221" s="55"/>
      <c r="U221" s="55"/>
      <c r="V221" s="55"/>
      <c r="W221" s="55"/>
      <c r="X221" s="23"/>
      <c r="Y221" s="23"/>
      <c r="Z221" s="23"/>
      <c r="AA221" s="23"/>
      <c r="AB221" s="23"/>
      <c r="AC221" s="23"/>
      <c r="AD221" s="23"/>
      <c r="AE221" s="23"/>
      <c r="AF221" s="23"/>
      <c r="AG221" s="23"/>
      <c r="AH221" s="23"/>
      <c r="AI221" s="23"/>
    </row>
    <row r="222" spans="1:35">
      <c r="A222" s="55"/>
      <c r="B222" s="32"/>
      <c r="C222" s="23"/>
      <c r="D222" s="23"/>
      <c r="E222" s="23"/>
      <c r="F222" s="80"/>
      <c r="G222" s="44"/>
      <c r="H222" s="80"/>
      <c r="I222" s="32"/>
      <c r="J222" s="55"/>
      <c r="K222" s="55"/>
      <c r="L222" s="55"/>
      <c r="M222" s="55"/>
      <c r="N222" s="55"/>
      <c r="O222" s="55"/>
      <c r="P222" s="55"/>
      <c r="Q222" s="55"/>
      <c r="R222" s="55"/>
      <c r="S222" s="55"/>
      <c r="T222" s="55"/>
      <c r="U222" s="55"/>
      <c r="V222" s="55"/>
      <c r="W222" s="55"/>
      <c r="X222" s="23"/>
      <c r="Y222" s="23"/>
      <c r="Z222" s="23"/>
      <c r="AA222" s="23"/>
      <c r="AB222" s="23"/>
      <c r="AC222" s="23"/>
      <c r="AD222" s="23"/>
      <c r="AE222" s="23"/>
      <c r="AF222" s="23"/>
      <c r="AG222" s="23"/>
      <c r="AH222" s="23"/>
      <c r="AI222" s="23"/>
    </row>
    <row r="223" spans="1:35">
      <c r="A223" s="55"/>
      <c r="B223" s="32"/>
      <c r="C223" s="23"/>
      <c r="D223" s="23"/>
      <c r="E223" s="23"/>
      <c r="F223" s="80"/>
      <c r="G223" s="44"/>
      <c r="H223" s="80"/>
      <c r="I223" s="32"/>
      <c r="J223" s="55"/>
      <c r="K223" s="55"/>
      <c r="L223" s="55"/>
      <c r="M223" s="55"/>
      <c r="N223" s="55"/>
      <c r="O223" s="55"/>
      <c r="P223" s="55"/>
      <c r="Q223" s="55"/>
      <c r="R223" s="55"/>
      <c r="S223" s="55"/>
      <c r="T223" s="55"/>
      <c r="U223" s="55"/>
      <c r="V223" s="55"/>
      <c r="W223" s="55"/>
      <c r="X223" s="23"/>
      <c r="Y223" s="23"/>
      <c r="Z223" s="23"/>
      <c r="AA223" s="23"/>
      <c r="AB223" s="23"/>
      <c r="AC223" s="23"/>
      <c r="AD223" s="23"/>
      <c r="AE223" s="23"/>
      <c r="AF223" s="23"/>
      <c r="AG223" s="23"/>
      <c r="AH223" s="23"/>
      <c r="AI223" s="23"/>
    </row>
    <row r="224" spans="1:35">
      <c r="A224" s="55"/>
      <c r="B224" s="32"/>
      <c r="C224" s="23"/>
      <c r="D224" s="23"/>
      <c r="E224" s="23"/>
      <c r="F224" s="80"/>
      <c r="G224" s="44"/>
      <c r="H224" s="80"/>
      <c r="I224" s="32"/>
      <c r="J224" s="55"/>
      <c r="K224" s="55"/>
      <c r="L224" s="55"/>
      <c r="M224" s="55"/>
      <c r="N224" s="55"/>
      <c r="O224" s="55"/>
      <c r="P224" s="55"/>
      <c r="Q224" s="55"/>
      <c r="R224" s="55"/>
      <c r="S224" s="55"/>
      <c r="T224" s="55"/>
      <c r="U224" s="55"/>
      <c r="V224" s="55"/>
      <c r="W224" s="55"/>
      <c r="X224" s="23"/>
      <c r="Y224" s="23"/>
      <c r="Z224" s="23"/>
      <c r="AA224" s="23"/>
      <c r="AB224" s="23"/>
      <c r="AC224" s="23"/>
      <c r="AD224" s="23"/>
      <c r="AE224" s="23"/>
      <c r="AF224" s="23"/>
      <c r="AG224" s="23"/>
      <c r="AH224" s="23"/>
      <c r="AI224" s="23"/>
    </row>
    <row r="225" spans="1:35">
      <c r="A225" s="55"/>
      <c r="B225" s="32"/>
      <c r="C225" s="23"/>
      <c r="D225" s="23"/>
      <c r="E225" s="23"/>
      <c r="F225" s="80"/>
      <c r="G225" s="44"/>
      <c r="H225" s="80"/>
      <c r="I225" s="32"/>
      <c r="J225" s="55"/>
      <c r="K225" s="55"/>
      <c r="L225" s="55"/>
      <c r="M225" s="55"/>
      <c r="N225" s="55"/>
      <c r="O225" s="55"/>
      <c r="P225" s="55"/>
      <c r="Q225" s="55"/>
      <c r="R225" s="55"/>
      <c r="S225" s="55"/>
      <c r="T225" s="55"/>
      <c r="U225" s="55"/>
      <c r="V225" s="55"/>
      <c r="W225" s="55"/>
      <c r="X225" s="23"/>
      <c r="Y225" s="23"/>
      <c r="Z225" s="23"/>
      <c r="AA225" s="23"/>
      <c r="AB225" s="23"/>
      <c r="AC225" s="23"/>
      <c r="AD225" s="23"/>
      <c r="AE225" s="23"/>
      <c r="AF225" s="23"/>
      <c r="AG225" s="23"/>
      <c r="AH225" s="23"/>
      <c r="AI225" s="23"/>
    </row>
    <row r="226" spans="1:35">
      <c r="A226" s="55"/>
      <c r="B226" s="32"/>
      <c r="C226" s="23"/>
      <c r="D226" s="23"/>
      <c r="E226" s="23"/>
      <c r="F226" s="80"/>
      <c r="G226" s="44"/>
      <c r="H226" s="80"/>
      <c r="I226" s="32"/>
      <c r="J226" s="55"/>
      <c r="K226" s="55"/>
      <c r="L226" s="55"/>
      <c r="M226" s="55"/>
      <c r="N226" s="55"/>
      <c r="O226" s="55"/>
      <c r="P226" s="55"/>
      <c r="Q226" s="55"/>
      <c r="R226" s="55"/>
      <c r="S226" s="55"/>
      <c r="T226" s="55"/>
      <c r="U226" s="55"/>
      <c r="V226" s="55"/>
      <c r="W226" s="55"/>
      <c r="X226" s="23"/>
      <c r="Y226" s="23"/>
      <c r="Z226" s="23"/>
      <c r="AA226" s="23"/>
      <c r="AB226" s="23"/>
      <c r="AC226" s="23"/>
      <c r="AD226" s="23"/>
      <c r="AE226" s="23"/>
      <c r="AF226" s="23"/>
      <c r="AG226" s="23"/>
      <c r="AH226" s="23"/>
      <c r="AI226" s="23"/>
    </row>
    <row r="227" spans="1:35">
      <c r="A227" s="55"/>
      <c r="B227" s="32"/>
      <c r="C227" s="23"/>
      <c r="D227" s="23"/>
      <c r="E227" s="23"/>
      <c r="F227" s="80"/>
      <c r="G227" s="44"/>
      <c r="H227" s="80"/>
      <c r="I227" s="32"/>
      <c r="J227" s="55"/>
      <c r="K227" s="55"/>
      <c r="L227" s="55"/>
      <c r="M227" s="55"/>
      <c r="N227" s="55"/>
      <c r="O227" s="55"/>
      <c r="P227" s="55"/>
      <c r="Q227" s="55"/>
      <c r="R227" s="55"/>
      <c r="S227" s="55"/>
      <c r="T227" s="55"/>
      <c r="U227" s="55"/>
      <c r="V227" s="55"/>
      <c r="W227" s="55"/>
      <c r="X227" s="23"/>
      <c r="Y227" s="23"/>
      <c r="Z227" s="23"/>
      <c r="AA227" s="23"/>
      <c r="AB227" s="23"/>
      <c r="AC227" s="23"/>
      <c r="AD227" s="23"/>
      <c r="AE227" s="23"/>
      <c r="AF227" s="23"/>
      <c r="AG227" s="23"/>
      <c r="AH227" s="23"/>
      <c r="AI227" s="23"/>
    </row>
    <row r="228" spans="1:35">
      <c r="A228" s="55"/>
      <c r="B228" s="32"/>
      <c r="C228" s="23"/>
      <c r="D228" s="23"/>
      <c r="E228" s="23"/>
      <c r="F228" s="80"/>
      <c r="G228" s="44"/>
      <c r="H228" s="80"/>
      <c r="I228" s="32"/>
      <c r="J228" s="55"/>
      <c r="K228" s="55"/>
      <c r="L228" s="55"/>
      <c r="M228" s="55"/>
      <c r="N228" s="55"/>
      <c r="O228" s="55"/>
      <c r="P228" s="55"/>
      <c r="Q228" s="55"/>
      <c r="R228" s="55"/>
      <c r="S228" s="55"/>
      <c r="T228" s="55"/>
      <c r="U228" s="55"/>
      <c r="V228" s="55"/>
      <c r="W228" s="55"/>
      <c r="X228" s="23"/>
      <c r="Y228" s="23"/>
      <c r="Z228" s="23"/>
      <c r="AA228" s="23"/>
      <c r="AB228" s="23"/>
      <c r="AC228" s="23"/>
      <c r="AD228" s="23"/>
      <c r="AE228" s="23"/>
      <c r="AF228" s="23"/>
      <c r="AG228" s="23"/>
      <c r="AH228" s="23"/>
      <c r="AI228" s="23"/>
    </row>
    <row r="229" spans="1:35">
      <c r="A229" s="55"/>
      <c r="B229" s="32"/>
      <c r="C229" s="23"/>
      <c r="D229" s="23"/>
      <c r="E229" s="23"/>
      <c r="F229" s="80"/>
      <c r="G229" s="44"/>
      <c r="H229" s="80"/>
      <c r="I229" s="32"/>
      <c r="J229" s="55"/>
      <c r="K229" s="55"/>
      <c r="L229" s="55"/>
      <c r="M229" s="55"/>
      <c r="N229" s="55"/>
      <c r="O229" s="55"/>
      <c r="P229" s="55"/>
      <c r="Q229" s="55"/>
      <c r="R229" s="55"/>
      <c r="S229" s="55"/>
      <c r="T229" s="55"/>
      <c r="U229" s="55"/>
      <c r="V229" s="55"/>
      <c r="W229" s="55"/>
      <c r="X229" s="23"/>
      <c r="Y229" s="23"/>
      <c r="Z229" s="23"/>
      <c r="AA229" s="23"/>
      <c r="AB229" s="23"/>
      <c r="AC229" s="23"/>
      <c r="AD229" s="23"/>
      <c r="AE229" s="23"/>
      <c r="AF229" s="23"/>
      <c r="AG229" s="23"/>
      <c r="AH229" s="23"/>
      <c r="AI229" s="23"/>
    </row>
    <row r="230" spans="1:35">
      <c r="A230" s="55"/>
      <c r="B230" s="32"/>
      <c r="C230" s="23"/>
      <c r="D230" s="23"/>
      <c r="E230" s="23"/>
      <c r="F230" s="80"/>
      <c r="G230" s="44"/>
      <c r="H230" s="80"/>
      <c r="I230" s="32"/>
      <c r="J230" s="55"/>
      <c r="K230" s="55"/>
      <c r="L230" s="55"/>
      <c r="M230" s="55"/>
      <c r="N230" s="55"/>
      <c r="O230" s="55"/>
      <c r="P230" s="55"/>
      <c r="Q230" s="55"/>
      <c r="R230" s="55"/>
      <c r="S230" s="55"/>
      <c r="T230" s="55"/>
      <c r="U230" s="55"/>
      <c r="V230" s="55"/>
      <c r="W230" s="55"/>
      <c r="X230" s="23"/>
      <c r="Y230" s="23"/>
      <c r="Z230" s="23"/>
      <c r="AA230" s="23"/>
      <c r="AB230" s="23"/>
      <c r="AC230" s="23"/>
      <c r="AD230" s="23"/>
      <c r="AE230" s="23"/>
      <c r="AF230" s="23"/>
      <c r="AG230" s="23"/>
      <c r="AH230" s="23"/>
      <c r="AI230" s="23"/>
    </row>
    <row r="231" spans="1:35">
      <c r="A231" s="55"/>
      <c r="B231" s="32"/>
      <c r="C231" s="23"/>
      <c r="D231" s="23"/>
      <c r="E231" s="23"/>
      <c r="F231" s="80"/>
      <c r="G231" s="44"/>
      <c r="H231" s="80"/>
      <c r="I231" s="32"/>
      <c r="J231" s="55"/>
      <c r="K231" s="55"/>
      <c r="L231" s="55"/>
      <c r="M231" s="55"/>
      <c r="N231" s="55"/>
      <c r="O231" s="55"/>
      <c r="P231" s="55"/>
      <c r="Q231" s="55"/>
      <c r="R231" s="55"/>
      <c r="S231" s="55"/>
      <c r="T231" s="55"/>
      <c r="U231" s="55"/>
      <c r="V231" s="55"/>
      <c r="W231" s="55"/>
      <c r="X231" s="23"/>
      <c r="Y231" s="23"/>
      <c r="Z231" s="23"/>
      <c r="AA231" s="23"/>
      <c r="AB231" s="23"/>
      <c r="AC231" s="23"/>
      <c r="AD231" s="23"/>
      <c r="AE231" s="23"/>
      <c r="AF231" s="23"/>
      <c r="AG231" s="23"/>
      <c r="AH231" s="23"/>
      <c r="AI231" s="23"/>
    </row>
    <row r="232" spans="1:35">
      <c r="A232" s="55"/>
      <c r="B232" s="32"/>
      <c r="C232" s="23"/>
      <c r="D232" s="23"/>
      <c r="E232" s="23"/>
      <c r="F232" s="80"/>
      <c r="G232" s="44"/>
      <c r="H232" s="80"/>
      <c r="I232" s="32"/>
      <c r="J232" s="55"/>
      <c r="K232" s="55"/>
      <c r="L232" s="55"/>
      <c r="M232" s="55"/>
      <c r="N232" s="55"/>
      <c r="O232" s="55"/>
      <c r="P232" s="55"/>
      <c r="Q232" s="55"/>
      <c r="R232" s="55"/>
      <c r="S232" s="55"/>
      <c r="T232" s="55"/>
      <c r="U232" s="55"/>
      <c r="V232" s="55"/>
      <c r="W232" s="55"/>
      <c r="X232" s="23"/>
      <c r="Y232" s="23"/>
      <c r="Z232" s="23"/>
      <c r="AA232" s="23"/>
      <c r="AB232" s="23"/>
      <c r="AC232" s="23"/>
      <c r="AD232" s="23"/>
      <c r="AE232" s="23"/>
      <c r="AF232" s="23"/>
      <c r="AG232" s="23"/>
      <c r="AH232" s="23"/>
      <c r="AI232" s="23"/>
    </row>
    <row r="233" spans="1:35">
      <c r="A233" s="55"/>
      <c r="B233" s="32"/>
      <c r="C233" s="23"/>
      <c r="D233" s="23"/>
      <c r="E233" s="23"/>
      <c r="F233" s="80"/>
      <c r="G233" s="44"/>
      <c r="H233" s="80"/>
      <c r="I233" s="32"/>
      <c r="J233" s="55"/>
      <c r="K233" s="55"/>
      <c r="L233" s="55"/>
      <c r="M233" s="55"/>
      <c r="N233" s="55"/>
      <c r="O233" s="55"/>
      <c r="P233" s="55"/>
      <c r="Q233" s="55"/>
      <c r="R233" s="55"/>
      <c r="S233" s="55"/>
      <c r="T233" s="55"/>
      <c r="U233" s="55"/>
      <c r="V233" s="55"/>
      <c r="W233" s="55"/>
      <c r="X233" s="23"/>
      <c r="Y233" s="23"/>
      <c r="Z233" s="23"/>
      <c r="AA233" s="23"/>
      <c r="AB233" s="23"/>
      <c r="AC233" s="23"/>
      <c r="AD233" s="23"/>
      <c r="AE233" s="23"/>
      <c r="AF233" s="23"/>
      <c r="AG233" s="23"/>
      <c r="AH233" s="23"/>
      <c r="AI233" s="23"/>
    </row>
    <row r="234" spans="1:35">
      <c r="A234" s="55"/>
      <c r="B234" s="32"/>
      <c r="C234" s="23"/>
      <c r="D234" s="23"/>
      <c r="E234" s="23"/>
      <c r="F234" s="80"/>
      <c r="G234" s="44"/>
      <c r="H234" s="80"/>
      <c r="I234" s="32"/>
      <c r="J234" s="55"/>
      <c r="K234" s="55"/>
      <c r="L234" s="55"/>
      <c r="M234" s="55"/>
      <c r="N234" s="55"/>
      <c r="O234" s="55"/>
      <c r="P234" s="55"/>
      <c r="Q234" s="55"/>
      <c r="R234" s="55"/>
      <c r="S234" s="55"/>
      <c r="T234" s="55"/>
      <c r="U234" s="55"/>
      <c r="V234" s="55"/>
      <c r="W234" s="55"/>
      <c r="X234" s="23"/>
      <c r="Y234" s="23"/>
      <c r="Z234" s="23"/>
      <c r="AA234" s="23"/>
      <c r="AB234" s="23"/>
      <c r="AC234" s="23"/>
      <c r="AD234" s="23"/>
      <c r="AE234" s="23"/>
      <c r="AF234" s="23"/>
      <c r="AG234" s="23"/>
      <c r="AH234" s="23"/>
      <c r="AI234" s="23"/>
    </row>
    <row r="235" spans="1:35">
      <c r="A235" s="55"/>
      <c r="B235" s="32"/>
      <c r="C235" s="23"/>
      <c r="D235" s="23"/>
      <c r="E235" s="23"/>
      <c r="F235" s="80"/>
      <c r="G235" s="44"/>
      <c r="H235" s="80"/>
      <c r="I235" s="32"/>
      <c r="J235" s="55"/>
      <c r="K235" s="55"/>
      <c r="L235" s="55"/>
      <c r="M235" s="55"/>
      <c r="N235" s="55"/>
      <c r="O235" s="55"/>
      <c r="P235" s="55"/>
      <c r="Q235" s="55"/>
      <c r="R235" s="55"/>
      <c r="S235" s="55"/>
      <c r="T235" s="55"/>
      <c r="U235" s="55"/>
      <c r="V235" s="55"/>
      <c r="W235" s="55"/>
      <c r="X235" s="23"/>
      <c r="Y235" s="23"/>
      <c r="Z235" s="23"/>
      <c r="AA235" s="23"/>
      <c r="AB235" s="23"/>
      <c r="AC235" s="23"/>
      <c r="AD235" s="23"/>
      <c r="AE235" s="23"/>
      <c r="AF235" s="23"/>
      <c r="AG235" s="23"/>
      <c r="AH235" s="23"/>
      <c r="AI235" s="23"/>
    </row>
    <row r="236" spans="1:35">
      <c r="A236" s="55"/>
      <c r="B236" s="32"/>
      <c r="C236" s="23"/>
      <c r="D236" s="23"/>
      <c r="E236" s="23"/>
      <c r="F236" s="80"/>
      <c r="G236" s="44"/>
      <c r="H236" s="80"/>
      <c r="I236" s="32"/>
      <c r="J236" s="55"/>
      <c r="K236" s="55"/>
      <c r="L236" s="55"/>
      <c r="M236" s="55"/>
      <c r="N236" s="55"/>
      <c r="O236" s="55"/>
      <c r="P236" s="55"/>
      <c r="Q236" s="55"/>
      <c r="R236" s="55"/>
      <c r="S236" s="55"/>
      <c r="T236" s="55"/>
      <c r="U236" s="55"/>
      <c r="V236" s="55"/>
      <c r="W236" s="55"/>
      <c r="X236" s="23"/>
      <c r="Y236" s="23"/>
      <c r="Z236" s="23"/>
      <c r="AA236" s="23"/>
      <c r="AB236" s="23"/>
      <c r="AC236" s="23"/>
      <c r="AD236" s="23"/>
      <c r="AE236" s="23"/>
      <c r="AF236" s="23"/>
      <c r="AG236" s="23"/>
      <c r="AH236" s="23"/>
      <c r="AI236" s="23"/>
    </row>
    <row r="237" spans="1:35">
      <c r="A237" s="55"/>
      <c r="B237" s="32"/>
      <c r="C237" s="23"/>
      <c r="D237" s="23"/>
      <c r="E237" s="23"/>
      <c r="F237" s="80"/>
      <c r="G237" s="44"/>
      <c r="H237" s="80"/>
      <c r="I237" s="32"/>
      <c r="J237" s="55"/>
      <c r="K237" s="55"/>
      <c r="L237" s="55"/>
      <c r="M237" s="55"/>
      <c r="N237" s="55"/>
      <c r="O237" s="55"/>
      <c r="P237" s="55"/>
      <c r="Q237" s="55"/>
      <c r="R237" s="55"/>
      <c r="S237" s="55"/>
      <c r="T237" s="55"/>
      <c r="U237" s="55"/>
      <c r="V237" s="55"/>
      <c r="W237" s="55"/>
      <c r="X237" s="23"/>
      <c r="Y237" s="23"/>
      <c r="Z237" s="23"/>
      <c r="AA237" s="23"/>
      <c r="AB237" s="23"/>
      <c r="AC237" s="23"/>
      <c r="AD237" s="23"/>
      <c r="AE237" s="23"/>
      <c r="AF237" s="23"/>
      <c r="AG237" s="23"/>
      <c r="AH237" s="23"/>
      <c r="AI237" s="23"/>
    </row>
    <row r="238" spans="1:35">
      <c r="A238" s="55"/>
      <c r="B238" s="32"/>
      <c r="C238" s="23"/>
      <c r="D238" s="23"/>
      <c r="E238" s="23"/>
      <c r="F238" s="80"/>
      <c r="G238" s="44"/>
      <c r="H238" s="80"/>
      <c r="I238" s="32"/>
      <c r="J238" s="55"/>
      <c r="K238" s="55"/>
      <c r="L238" s="55"/>
      <c r="M238" s="55"/>
      <c r="N238" s="55"/>
      <c r="O238" s="55"/>
      <c r="P238" s="55"/>
      <c r="Q238" s="55"/>
      <c r="R238" s="55"/>
      <c r="S238" s="55"/>
      <c r="T238" s="55"/>
      <c r="U238" s="55"/>
      <c r="V238" s="55"/>
      <c r="W238" s="55"/>
      <c r="X238" s="23"/>
      <c r="Y238" s="23"/>
      <c r="Z238" s="23"/>
      <c r="AA238" s="23"/>
      <c r="AB238" s="23"/>
      <c r="AC238" s="23"/>
      <c r="AD238" s="23"/>
      <c r="AE238" s="23"/>
      <c r="AF238" s="23"/>
      <c r="AG238" s="23"/>
      <c r="AH238" s="23"/>
      <c r="AI238" s="23"/>
    </row>
    <row r="239" spans="1:35">
      <c r="A239" s="55"/>
      <c r="B239" s="32"/>
      <c r="C239" s="23"/>
      <c r="D239" s="23"/>
      <c r="E239" s="23"/>
      <c r="F239" s="80"/>
      <c r="G239" s="44"/>
      <c r="H239" s="80"/>
      <c r="I239" s="32"/>
      <c r="J239" s="55"/>
      <c r="K239" s="55"/>
      <c r="L239" s="55"/>
      <c r="M239" s="55"/>
      <c r="N239" s="55"/>
      <c r="O239" s="55"/>
      <c r="P239" s="55"/>
      <c r="Q239" s="55"/>
      <c r="R239" s="55"/>
      <c r="S239" s="55"/>
      <c r="T239" s="55"/>
      <c r="U239" s="55"/>
      <c r="V239" s="55"/>
      <c r="W239" s="55"/>
      <c r="X239" s="23"/>
      <c r="Y239" s="23"/>
      <c r="Z239" s="23"/>
      <c r="AA239" s="23"/>
      <c r="AB239" s="23"/>
      <c r="AC239" s="23"/>
      <c r="AD239" s="23"/>
      <c r="AE239" s="23"/>
      <c r="AF239" s="23"/>
      <c r="AG239" s="23"/>
      <c r="AH239" s="23"/>
      <c r="AI239" s="23"/>
    </row>
    <row r="240" spans="1:35">
      <c r="A240" s="55"/>
      <c r="B240" s="32"/>
      <c r="C240" s="23"/>
      <c r="D240" s="23"/>
      <c r="E240" s="23"/>
      <c r="F240" s="80"/>
      <c r="G240" s="44"/>
      <c r="H240" s="80"/>
      <c r="I240" s="32"/>
      <c r="J240" s="55"/>
      <c r="K240" s="55"/>
      <c r="L240" s="55"/>
      <c r="M240" s="55"/>
      <c r="N240" s="55"/>
      <c r="O240" s="55"/>
      <c r="P240" s="55"/>
      <c r="Q240" s="55"/>
      <c r="R240" s="55"/>
      <c r="S240" s="55"/>
      <c r="T240" s="55"/>
      <c r="U240" s="55"/>
      <c r="V240" s="55"/>
      <c r="W240" s="55"/>
      <c r="X240" s="23"/>
      <c r="Y240" s="23"/>
      <c r="Z240" s="23"/>
      <c r="AA240" s="23"/>
      <c r="AB240" s="23"/>
      <c r="AC240" s="23"/>
      <c r="AD240" s="23"/>
      <c r="AE240" s="23"/>
      <c r="AF240" s="23"/>
      <c r="AG240" s="23"/>
      <c r="AH240" s="23"/>
      <c r="AI240" s="23"/>
    </row>
    <row r="241" spans="1:35">
      <c r="A241" s="55"/>
      <c r="B241" s="32"/>
      <c r="C241" s="23"/>
      <c r="D241" s="23"/>
      <c r="E241" s="23"/>
      <c r="F241" s="80"/>
      <c r="G241" s="44"/>
      <c r="H241" s="80"/>
      <c r="I241" s="32"/>
      <c r="J241" s="55"/>
      <c r="K241" s="55"/>
      <c r="L241" s="55"/>
      <c r="M241" s="55"/>
      <c r="N241" s="55"/>
      <c r="O241" s="55"/>
      <c r="P241" s="55"/>
      <c r="Q241" s="55"/>
      <c r="R241" s="55"/>
      <c r="S241" s="55"/>
      <c r="T241" s="55"/>
      <c r="U241" s="55"/>
      <c r="V241" s="55"/>
      <c r="W241" s="55"/>
      <c r="X241" s="23"/>
      <c r="Y241" s="23"/>
      <c r="Z241" s="23"/>
      <c r="AA241" s="23"/>
      <c r="AB241" s="23"/>
      <c r="AC241" s="23"/>
      <c r="AD241" s="23"/>
      <c r="AE241" s="23"/>
      <c r="AF241" s="23"/>
      <c r="AG241" s="23"/>
      <c r="AH241" s="23"/>
      <c r="AI241" s="23"/>
    </row>
    <row r="242" spans="1:35">
      <c r="A242" s="55"/>
      <c r="B242" s="32"/>
      <c r="C242" s="23"/>
      <c r="D242" s="23"/>
      <c r="E242" s="23"/>
      <c r="F242" s="80"/>
      <c r="G242" s="44"/>
      <c r="H242" s="80"/>
      <c r="I242" s="32"/>
      <c r="J242" s="55"/>
      <c r="K242" s="55"/>
      <c r="L242" s="55"/>
      <c r="M242" s="55"/>
      <c r="N242" s="55"/>
      <c r="O242" s="55"/>
      <c r="P242" s="55"/>
      <c r="Q242" s="55"/>
      <c r="R242" s="55"/>
      <c r="S242" s="55"/>
      <c r="T242" s="55"/>
      <c r="U242" s="55"/>
      <c r="V242" s="55"/>
      <c r="W242" s="55"/>
      <c r="X242" s="23"/>
      <c r="Y242" s="23"/>
      <c r="Z242" s="23"/>
      <c r="AA242" s="23"/>
      <c r="AB242" s="23"/>
      <c r="AC242" s="23"/>
      <c r="AD242" s="23"/>
      <c r="AE242" s="23"/>
      <c r="AF242" s="23"/>
      <c r="AG242" s="23"/>
      <c r="AH242" s="23"/>
      <c r="AI242" s="23"/>
    </row>
    <row r="243" spans="1:35">
      <c r="A243" s="55"/>
      <c r="B243" s="32"/>
      <c r="C243" s="23"/>
      <c r="D243" s="23"/>
      <c r="E243" s="23"/>
      <c r="F243" s="80"/>
      <c r="G243" s="44"/>
      <c r="H243" s="80"/>
      <c r="I243" s="32"/>
      <c r="J243" s="55"/>
      <c r="K243" s="55"/>
      <c r="L243" s="55"/>
      <c r="M243" s="55"/>
      <c r="N243" s="55"/>
      <c r="O243" s="55"/>
      <c r="P243" s="55"/>
      <c r="Q243" s="55"/>
      <c r="R243" s="55"/>
      <c r="S243" s="55"/>
      <c r="T243" s="55"/>
      <c r="U243" s="55"/>
      <c r="V243" s="55"/>
      <c r="W243" s="55"/>
      <c r="X243" s="23"/>
      <c r="Y243" s="23"/>
      <c r="Z243" s="23"/>
      <c r="AA243" s="23"/>
      <c r="AB243" s="23"/>
      <c r="AC243" s="23"/>
      <c r="AD243" s="23"/>
      <c r="AE243" s="23"/>
      <c r="AF243" s="23"/>
      <c r="AG243" s="23"/>
      <c r="AH243" s="23"/>
      <c r="AI243" s="23"/>
    </row>
    <row r="244" spans="1:35">
      <c r="A244" s="55"/>
      <c r="B244" s="32"/>
      <c r="C244" s="23"/>
      <c r="D244" s="23"/>
      <c r="E244" s="23"/>
      <c r="F244" s="80"/>
      <c r="G244" s="44"/>
      <c r="H244" s="80"/>
      <c r="I244" s="32"/>
      <c r="J244" s="55"/>
      <c r="K244" s="55"/>
      <c r="L244" s="55"/>
      <c r="M244" s="55"/>
      <c r="N244" s="55"/>
      <c r="O244" s="55"/>
      <c r="P244" s="55"/>
      <c r="Q244" s="55"/>
      <c r="R244" s="55"/>
      <c r="S244" s="55"/>
      <c r="T244" s="55"/>
      <c r="U244" s="55"/>
      <c r="V244" s="55"/>
      <c r="W244" s="55"/>
      <c r="X244" s="23"/>
      <c r="Y244" s="23"/>
      <c r="Z244" s="23"/>
      <c r="AA244" s="23"/>
      <c r="AB244" s="23"/>
      <c r="AC244" s="23"/>
      <c r="AD244" s="23"/>
      <c r="AE244" s="23"/>
      <c r="AF244" s="23"/>
      <c r="AG244" s="23"/>
      <c r="AH244" s="23"/>
      <c r="AI244" s="23"/>
    </row>
    <row r="245" spans="1:35">
      <c r="A245" s="55"/>
      <c r="B245" s="32"/>
      <c r="C245" s="23"/>
      <c r="D245" s="23"/>
      <c r="E245" s="23"/>
      <c r="F245" s="80"/>
      <c r="G245" s="44"/>
      <c r="H245" s="80"/>
      <c r="I245" s="32"/>
      <c r="J245" s="55"/>
      <c r="K245" s="55"/>
      <c r="L245" s="55"/>
      <c r="M245" s="55"/>
      <c r="N245" s="55"/>
      <c r="O245" s="55"/>
      <c r="P245" s="55"/>
      <c r="Q245" s="55"/>
      <c r="R245" s="55"/>
      <c r="S245" s="55"/>
      <c r="T245" s="55"/>
      <c r="U245" s="55"/>
      <c r="V245" s="55"/>
      <c r="W245" s="55"/>
      <c r="X245" s="23"/>
      <c r="Y245" s="23"/>
      <c r="Z245" s="23"/>
      <c r="AA245" s="23"/>
      <c r="AB245" s="23"/>
      <c r="AC245" s="23"/>
      <c r="AD245" s="23"/>
      <c r="AE245" s="23"/>
      <c r="AF245" s="23"/>
      <c r="AG245" s="23"/>
      <c r="AH245" s="23"/>
      <c r="AI245" s="23"/>
    </row>
    <row r="246" spans="1:35">
      <c r="A246" s="55"/>
      <c r="B246" s="32"/>
      <c r="C246" s="23"/>
      <c r="D246" s="23"/>
      <c r="E246" s="23"/>
      <c r="F246" s="80"/>
      <c r="G246" s="44"/>
      <c r="H246" s="80"/>
      <c r="I246" s="32"/>
      <c r="J246" s="55"/>
      <c r="K246" s="55"/>
      <c r="L246" s="55"/>
      <c r="M246" s="55"/>
      <c r="N246" s="55"/>
      <c r="O246" s="55"/>
      <c r="P246" s="55"/>
      <c r="Q246" s="55"/>
      <c r="R246" s="55"/>
      <c r="S246" s="55"/>
      <c r="T246" s="55"/>
      <c r="U246" s="55"/>
      <c r="V246" s="55"/>
      <c r="W246" s="55"/>
      <c r="X246" s="23"/>
      <c r="Y246" s="23"/>
      <c r="Z246" s="23"/>
      <c r="AA246" s="23"/>
      <c r="AB246" s="23"/>
      <c r="AC246" s="23"/>
      <c r="AD246" s="23"/>
      <c r="AE246" s="23"/>
      <c r="AF246" s="23"/>
      <c r="AG246" s="23"/>
      <c r="AH246" s="23"/>
      <c r="AI246" s="23"/>
    </row>
    <row r="247" spans="1:35">
      <c r="A247" s="55"/>
      <c r="B247" s="32"/>
      <c r="C247" s="23"/>
      <c r="D247" s="23"/>
      <c r="E247" s="23"/>
      <c r="F247" s="80"/>
      <c r="G247" s="44"/>
      <c r="H247" s="80"/>
      <c r="I247" s="32"/>
      <c r="J247" s="55"/>
      <c r="K247" s="55"/>
      <c r="L247" s="55"/>
      <c r="M247" s="55"/>
      <c r="N247" s="55"/>
      <c r="O247" s="55"/>
      <c r="P247" s="55"/>
      <c r="Q247" s="55"/>
      <c r="R247" s="55"/>
      <c r="S247" s="55"/>
      <c r="T247" s="55"/>
      <c r="U247" s="55"/>
      <c r="V247" s="55"/>
      <c r="W247" s="55"/>
      <c r="X247" s="23"/>
      <c r="Y247" s="23"/>
      <c r="Z247" s="23"/>
      <c r="AA247" s="23"/>
      <c r="AB247" s="23"/>
      <c r="AC247" s="23"/>
      <c r="AD247" s="23"/>
      <c r="AE247" s="23"/>
      <c r="AF247" s="23"/>
      <c r="AG247" s="23"/>
      <c r="AH247" s="23"/>
      <c r="AI247" s="23"/>
    </row>
    <row r="248" spans="1:35">
      <c r="A248" s="55"/>
      <c r="B248" s="32"/>
      <c r="C248" s="23"/>
      <c r="D248" s="23"/>
      <c r="E248" s="23"/>
      <c r="F248" s="80"/>
      <c r="G248" s="44"/>
      <c r="H248" s="80"/>
      <c r="I248" s="32"/>
      <c r="J248" s="55"/>
      <c r="K248" s="55"/>
      <c r="L248" s="55"/>
      <c r="M248" s="55"/>
      <c r="N248" s="55"/>
      <c r="O248" s="55"/>
      <c r="P248" s="55"/>
      <c r="Q248" s="55"/>
      <c r="R248" s="55"/>
      <c r="S248" s="55"/>
      <c r="T248" s="55"/>
      <c r="U248" s="55"/>
      <c r="V248" s="55"/>
      <c r="W248" s="55"/>
    </row>
    <row r="249" spans="1:35">
      <c r="A249" s="55"/>
      <c r="B249" s="32"/>
      <c r="C249" s="23"/>
      <c r="D249" s="23"/>
      <c r="E249" s="23"/>
      <c r="F249" s="80"/>
      <c r="G249" s="44"/>
      <c r="H249" s="80"/>
      <c r="I249" s="32"/>
      <c r="J249" s="55"/>
      <c r="K249" s="55"/>
      <c r="L249" s="55"/>
      <c r="M249" s="55"/>
      <c r="N249" s="55"/>
      <c r="O249" s="55"/>
      <c r="P249" s="55"/>
      <c r="Q249" s="55"/>
      <c r="R249" s="55"/>
      <c r="S249" s="55"/>
      <c r="T249" s="55"/>
      <c r="U249" s="55"/>
      <c r="V249" s="55"/>
      <c r="W249" s="55"/>
    </row>
    <row r="250" spans="1:35">
      <c r="A250" s="55"/>
      <c r="B250" s="32"/>
      <c r="C250" s="23"/>
      <c r="D250" s="23"/>
      <c r="E250" s="23"/>
      <c r="F250" s="80"/>
      <c r="G250" s="44"/>
      <c r="H250" s="80"/>
      <c r="I250" s="32"/>
      <c r="J250" s="55"/>
      <c r="K250" s="55"/>
      <c r="L250" s="55"/>
      <c r="M250" s="55"/>
      <c r="N250" s="55"/>
      <c r="O250" s="55"/>
      <c r="P250" s="55"/>
      <c r="Q250" s="55"/>
      <c r="R250" s="55"/>
      <c r="S250" s="55"/>
      <c r="T250" s="55"/>
      <c r="U250" s="55"/>
      <c r="V250" s="55"/>
      <c r="W250" s="55"/>
    </row>
    <row r="251" spans="1:35">
      <c r="A251" s="55"/>
      <c r="B251" s="32"/>
      <c r="C251" s="23"/>
      <c r="D251" s="23"/>
      <c r="E251" s="23"/>
      <c r="F251" s="80"/>
      <c r="G251" s="44"/>
      <c r="H251" s="80"/>
      <c r="I251" s="32"/>
      <c r="J251" s="55"/>
      <c r="K251" s="55"/>
      <c r="L251" s="55"/>
      <c r="M251" s="55"/>
      <c r="N251" s="55"/>
      <c r="O251" s="55"/>
      <c r="P251" s="55"/>
      <c r="Q251" s="55"/>
      <c r="R251" s="55"/>
      <c r="S251" s="55"/>
      <c r="T251" s="55"/>
      <c r="U251" s="55"/>
      <c r="V251" s="55"/>
      <c r="W251" s="55"/>
    </row>
  </sheetData>
  <mergeCells count="3">
    <mergeCell ref="J1:P1"/>
    <mergeCell ref="A1:B1"/>
    <mergeCell ref="C1:I1"/>
  </mergeCells>
  <phoneticPr fontId="2" type="noConversion"/>
  <dataValidations count="6">
    <dataValidation type="list" allowBlank="1" showInputMessage="1" showErrorMessage="1" sqref="S5:S14">
      <formula1>$S$17:$S$34</formula1>
    </dataValidation>
    <dataValidation type="list" allowBlank="1" showInputMessage="1" showErrorMessage="1" sqref="R5:R14">
      <formula1>$R$17:$R$21</formula1>
    </dataValidation>
    <dataValidation type="list" allowBlank="1" showInputMessage="1" showErrorMessage="1" sqref="T5:T14">
      <formula1>$T$17:$T$35</formula1>
    </dataValidation>
    <dataValidation type="list" allowBlank="1" showInputMessage="1" showErrorMessage="1" sqref="U5:U14">
      <formula1>$U$17:$U$21</formula1>
    </dataValidation>
    <dataValidation type="list" allowBlank="1" showInputMessage="1" showErrorMessage="1" sqref="Q5:Q14">
      <formula1>$Q$17:$Q$51</formula1>
    </dataValidation>
    <dataValidation type="list" allowBlank="1" showInputMessage="1" showErrorMessage="1" sqref="D5:D14">
      <formula1>$Q$17:$Q$50</formula1>
    </dataValidation>
  </dataValidations>
  <printOptions horizontalCentered="1" verticalCentered="1"/>
  <pageMargins left="0.25" right="0.25" top="0.75" bottom="0.75" header="0.3" footer="0.3"/>
  <pageSetup paperSize="17" scale="56" orientation="landscape" r:id="rId1"/>
  <headerFooter alignWithMargins="0">
    <oddHeader>&amp;A</oddHeader>
  </headerFooter>
  <colBreaks count="1" manualBreakCount="1">
    <brk id="10" min="1" max="24" man="1"/>
  </colBreaks>
  <legacyDrawing r:id="rId2"/>
</worksheet>
</file>

<file path=xl/worksheets/sheet2.xml><?xml version="1.0" encoding="utf-8"?>
<worksheet xmlns="http://schemas.openxmlformats.org/spreadsheetml/2006/main" xmlns:r="http://schemas.openxmlformats.org/officeDocument/2006/relationships">
  <sheetPr>
    <pageSetUpPr fitToPage="1"/>
  </sheetPr>
  <dimension ref="A1:W33"/>
  <sheetViews>
    <sheetView zoomScale="75" workbookViewId="0">
      <selection activeCell="U3" sqref="U3"/>
    </sheetView>
  </sheetViews>
  <sheetFormatPr defaultColWidth="9.140625" defaultRowHeight="14.25"/>
  <cols>
    <col min="1" max="1" width="2.7109375" style="1" customWidth="1"/>
    <col min="2" max="2" width="10.42578125" style="1" customWidth="1"/>
    <col min="3" max="3" width="19.85546875" style="1" customWidth="1"/>
    <col min="4" max="4" width="51.5703125" style="1" customWidth="1"/>
    <col min="5" max="5" width="13.5703125" style="1" customWidth="1"/>
    <col min="6" max="6" width="11.7109375" style="7" bestFit="1" customWidth="1"/>
    <col min="7" max="7" width="11.5703125" style="8" bestFit="1" customWidth="1"/>
    <col min="8" max="8" width="5.7109375" style="9" bestFit="1" customWidth="1"/>
    <col min="9" max="9" width="7.5703125" style="8" bestFit="1" customWidth="1"/>
    <col min="10" max="10" width="11.5703125" style="8" bestFit="1" customWidth="1"/>
    <col min="11" max="11" width="8" style="8" customWidth="1"/>
    <col min="12" max="12" width="6.140625" style="8" customWidth="1"/>
    <col min="13" max="13" width="14.140625" style="8" customWidth="1"/>
    <col min="14" max="14" width="11.140625" style="8" customWidth="1"/>
    <col min="15" max="16" width="9.28515625" style="7" bestFit="1" customWidth="1"/>
    <col min="17" max="17" width="10.28515625" style="10" customWidth="1"/>
    <col min="18" max="18" width="14.42578125" style="7" bestFit="1" customWidth="1"/>
    <col min="19" max="19" width="9" style="8" customWidth="1"/>
    <col min="20" max="20" width="13.42578125" style="1" bestFit="1" customWidth="1"/>
    <col min="21" max="21" width="15.5703125" style="1" customWidth="1"/>
    <col min="22" max="22" width="9.140625" style="1"/>
    <col min="23" max="23" width="23.140625" style="1" bestFit="1" customWidth="1"/>
    <col min="24" max="24" width="22.5703125" style="1" bestFit="1" customWidth="1"/>
    <col min="25" max="16384" width="9.140625" style="1"/>
  </cols>
  <sheetData>
    <row r="1" spans="1:23" ht="25.5">
      <c r="A1" s="70" t="s">
        <v>180</v>
      </c>
      <c r="B1" s="69"/>
      <c r="C1" s="70"/>
      <c r="D1" s="69"/>
      <c r="E1" s="69"/>
      <c r="F1" s="71"/>
      <c r="G1" s="72"/>
      <c r="H1" s="73"/>
      <c r="I1" s="72"/>
      <c r="J1" s="72"/>
      <c r="K1" s="72"/>
      <c r="L1" s="72"/>
      <c r="M1" s="72"/>
      <c r="N1" s="72"/>
      <c r="O1" s="71"/>
      <c r="P1" s="71"/>
      <c r="Q1" s="74"/>
      <c r="R1" s="71"/>
      <c r="S1" s="72"/>
      <c r="T1" s="69"/>
      <c r="U1" s="69"/>
      <c r="V1" s="69"/>
      <c r="W1" s="69"/>
    </row>
    <row r="2" spans="1:23" ht="10.5" customHeight="1">
      <c r="A2" s="138"/>
      <c r="B2" s="138"/>
      <c r="C2" s="138"/>
      <c r="D2" s="138"/>
      <c r="E2" s="138"/>
      <c r="F2" s="141"/>
      <c r="G2" s="142"/>
      <c r="H2" s="143"/>
      <c r="I2" s="142"/>
      <c r="J2" s="142"/>
      <c r="K2" s="142"/>
      <c r="L2" s="142"/>
      <c r="M2" s="142"/>
      <c r="N2" s="142"/>
      <c r="O2" s="141"/>
      <c r="P2" s="141"/>
      <c r="Q2" s="144"/>
      <c r="R2" s="141"/>
      <c r="S2" s="142"/>
      <c r="T2" s="138"/>
      <c r="U2" s="138"/>
      <c r="V2" s="138"/>
      <c r="W2" s="138"/>
    </row>
    <row r="3" spans="1:23" s="3" customFormat="1" ht="63.75" customHeight="1">
      <c r="A3" s="145"/>
      <c r="B3" s="146" t="s">
        <v>5</v>
      </c>
      <c r="C3" s="13" t="s">
        <v>11</v>
      </c>
      <c r="D3" s="92" t="s">
        <v>1</v>
      </c>
      <c r="E3" s="13" t="s">
        <v>2</v>
      </c>
      <c r="F3" s="2" t="s">
        <v>6</v>
      </c>
      <c r="G3" s="14" t="s">
        <v>7</v>
      </c>
      <c r="H3" s="15" t="s">
        <v>34</v>
      </c>
      <c r="I3" s="13" t="s">
        <v>9</v>
      </c>
      <c r="J3" s="13" t="s">
        <v>8</v>
      </c>
      <c r="K3" s="13" t="s">
        <v>4</v>
      </c>
      <c r="L3" s="13" t="s">
        <v>39</v>
      </c>
      <c r="M3" s="13" t="s">
        <v>10</v>
      </c>
      <c r="N3" s="14" t="s">
        <v>13</v>
      </c>
      <c r="O3" s="16" t="s">
        <v>12</v>
      </c>
      <c r="P3" s="2" t="s">
        <v>16</v>
      </c>
      <c r="Q3" s="147" t="s">
        <v>52</v>
      </c>
      <c r="R3" s="148" t="s">
        <v>14</v>
      </c>
      <c r="S3" s="149" t="s">
        <v>27</v>
      </c>
      <c r="T3" s="149" t="s">
        <v>15</v>
      </c>
      <c r="U3" s="150" t="s">
        <v>43</v>
      </c>
      <c r="V3" s="151" t="s">
        <v>55</v>
      </c>
      <c r="W3" s="139" t="s">
        <v>48</v>
      </c>
    </row>
    <row r="4" spans="1:23" ht="14.25" customHeight="1">
      <c r="A4" s="138"/>
      <c r="B4" s="125" t="s">
        <v>181</v>
      </c>
      <c r="C4" s="121" t="s">
        <v>171</v>
      </c>
      <c r="D4" s="108" t="s">
        <v>171</v>
      </c>
      <c r="E4" s="94"/>
      <c r="F4" s="114" t="s">
        <v>171</v>
      </c>
      <c r="G4" s="114" t="s">
        <v>171</v>
      </c>
      <c r="H4" s="115"/>
      <c r="I4" s="116" t="s">
        <v>171</v>
      </c>
      <c r="J4" s="117"/>
      <c r="K4" s="117"/>
      <c r="L4" s="116" t="s">
        <v>171</v>
      </c>
      <c r="M4" s="116" t="s">
        <v>171</v>
      </c>
      <c r="N4" s="118"/>
      <c r="O4" s="119"/>
      <c r="P4" s="114"/>
      <c r="Q4" s="57" t="e">
        <f t="shared" ref="Q4:Q13" si="0">DAYS360(F4,O4)</f>
        <v>#VALUE!</v>
      </c>
      <c r="R4" s="82"/>
      <c r="S4" s="30"/>
      <c r="T4" s="30"/>
      <c r="U4" s="6"/>
      <c r="V4" s="76" t="s">
        <v>171</v>
      </c>
      <c r="W4" s="140"/>
    </row>
    <row r="5" spans="1:23" ht="15" customHeight="1">
      <c r="A5" s="138"/>
      <c r="B5" s="120"/>
      <c r="C5" s="121"/>
      <c r="D5" s="122"/>
      <c r="E5" s="94"/>
      <c r="F5" s="114"/>
      <c r="G5" s="114"/>
      <c r="H5" s="115"/>
      <c r="I5" s="116"/>
      <c r="J5" s="116"/>
      <c r="K5" s="116"/>
      <c r="L5" s="116"/>
      <c r="M5" s="123"/>
      <c r="N5" s="124"/>
      <c r="O5" s="114"/>
      <c r="P5" s="114"/>
      <c r="Q5" s="57">
        <f t="shared" si="0"/>
        <v>0</v>
      </c>
      <c r="R5" s="4"/>
      <c r="S5" s="5"/>
      <c r="T5" s="5"/>
      <c r="U5" s="6"/>
      <c r="V5" s="76"/>
      <c r="W5" s="140"/>
    </row>
    <row r="6" spans="1:23">
      <c r="A6" s="138"/>
      <c r="B6" s="125"/>
      <c r="C6" s="121"/>
      <c r="D6" s="126"/>
      <c r="E6" s="126"/>
      <c r="F6" s="114"/>
      <c r="G6" s="114"/>
      <c r="H6" s="115"/>
      <c r="I6" s="116"/>
      <c r="J6" s="116"/>
      <c r="K6" s="116"/>
      <c r="L6" s="116"/>
      <c r="M6" s="116"/>
      <c r="N6" s="118"/>
      <c r="O6" s="114"/>
      <c r="P6" s="114"/>
      <c r="Q6" s="88">
        <f t="shared" si="0"/>
        <v>0</v>
      </c>
      <c r="R6" s="4"/>
      <c r="S6" s="5"/>
      <c r="T6" s="5"/>
      <c r="U6" s="6"/>
      <c r="V6" s="76"/>
      <c r="W6" s="140"/>
    </row>
    <row r="7" spans="1:23">
      <c r="A7" s="138"/>
      <c r="B7" s="125"/>
      <c r="C7" s="121"/>
      <c r="D7" s="126"/>
      <c r="E7" s="126"/>
      <c r="F7" s="114"/>
      <c r="G7" s="114"/>
      <c r="H7" s="115"/>
      <c r="I7" s="116"/>
      <c r="J7" s="116"/>
      <c r="K7" s="116"/>
      <c r="L7" s="116"/>
      <c r="M7" s="116"/>
      <c r="N7" s="118"/>
      <c r="O7" s="114"/>
      <c r="P7" s="114"/>
      <c r="Q7" s="57">
        <f t="shared" si="0"/>
        <v>0</v>
      </c>
      <c r="R7" s="4"/>
      <c r="S7" s="5"/>
      <c r="T7" s="5"/>
      <c r="U7" s="6"/>
      <c r="V7" s="76"/>
      <c r="W7" s="140"/>
    </row>
    <row r="8" spans="1:23">
      <c r="A8" s="138"/>
      <c r="B8" s="125"/>
      <c r="C8" s="121"/>
      <c r="D8" s="126"/>
      <c r="E8" s="126"/>
      <c r="F8" s="114"/>
      <c r="G8" s="114"/>
      <c r="H8" s="115"/>
      <c r="I8" s="116"/>
      <c r="J8" s="116"/>
      <c r="K8" s="116"/>
      <c r="L8" s="116"/>
      <c r="M8" s="116"/>
      <c r="N8" s="123"/>
      <c r="O8" s="114"/>
      <c r="P8" s="114"/>
      <c r="Q8" s="57">
        <f t="shared" si="0"/>
        <v>0</v>
      </c>
      <c r="R8" s="4"/>
      <c r="S8" s="4"/>
      <c r="T8" s="4"/>
      <c r="U8" s="6"/>
      <c r="V8" s="76"/>
      <c r="W8" s="140"/>
    </row>
    <row r="9" spans="1:23">
      <c r="A9" s="138"/>
      <c r="B9" s="127"/>
      <c r="C9" s="121"/>
      <c r="D9" s="128"/>
      <c r="E9" s="126"/>
      <c r="F9" s="114"/>
      <c r="G9" s="114"/>
      <c r="H9" s="115"/>
      <c r="I9" s="116"/>
      <c r="J9" s="116"/>
      <c r="K9" s="116"/>
      <c r="L9" s="116"/>
      <c r="M9" s="129"/>
      <c r="N9" s="116"/>
      <c r="O9" s="114"/>
      <c r="P9" s="114"/>
      <c r="Q9" s="57">
        <f t="shared" si="0"/>
        <v>0</v>
      </c>
      <c r="R9" s="4"/>
      <c r="S9" s="5"/>
      <c r="T9" s="5"/>
      <c r="U9" s="6"/>
      <c r="V9" s="76"/>
      <c r="W9" s="140"/>
    </row>
    <row r="10" spans="1:23" ht="15" customHeight="1">
      <c r="A10" s="138"/>
      <c r="B10" s="125"/>
      <c r="C10" s="121"/>
      <c r="D10" s="126"/>
      <c r="E10" s="126"/>
      <c r="F10" s="114"/>
      <c r="G10" s="123"/>
      <c r="H10" s="115"/>
      <c r="I10" s="116"/>
      <c r="J10" s="116"/>
      <c r="K10" s="116"/>
      <c r="L10" s="116"/>
      <c r="M10" s="116"/>
      <c r="N10" s="116"/>
      <c r="O10" s="114"/>
      <c r="P10" s="114"/>
      <c r="Q10" s="57">
        <f t="shared" si="0"/>
        <v>0</v>
      </c>
      <c r="R10" s="4"/>
      <c r="S10" s="5"/>
      <c r="T10" s="5"/>
      <c r="U10" s="6"/>
      <c r="V10" s="76"/>
      <c r="W10" s="140"/>
    </row>
    <row r="11" spans="1:23">
      <c r="A11" s="138"/>
      <c r="B11" s="125"/>
      <c r="C11" s="121"/>
      <c r="D11" s="126"/>
      <c r="E11" s="126"/>
      <c r="F11" s="114"/>
      <c r="G11" s="123"/>
      <c r="H11" s="115"/>
      <c r="I11" s="116"/>
      <c r="J11" s="116"/>
      <c r="K11" s="116"/>
      <c r="L11" s="116"/>
      <c r="M11" s="116"/>
      <c r="N11" s="116"/>
      <c r="O11" s="114"/>
      <c r="P11" s="114"/>
      <c r="Q11" s="57">
        <f t="shared" si="0"/>
        <v>0</v>
      </c>
      <c r="R11" s="5"/>
      <c r="S11" s="5"/>
      <c r="T11" s="5"/>
      <c r="U11" s="6"/>
      <c r="V11" s="76"/>
      <c r="W11" s="140"/>
    </row>
    <row r="12" spans="1:23">
      <c r="A12" s="138"/>
      <c r="B12" s="130"/>
      <c r="C12" s="121"/>
      <c r="D12" s="126"/>
      <c r="E12" s="126"/>
      <c r="F12" s="114"/>
      <c r="G12" s="123"/>
      <c r="H12" s="115"/>
      <c r="I12" s="116"/>
      <c r="J12" s="116"/>
      <c r="K12" s="116"/>
      <c r="L12" s="116"/>
      <c r="M12" s="116"/>
      <c r="N12" s="116"/>
      <c r="O12" s="114"/>
      <c r="P12" s="114"/>
      <c r="Q12" s="57">
        <f t="shared" si="0"/>
        <v>0</v>
      </c>
      <c r="R12" s="4"/>
      <c r="S12" s="5"/>
      <c r="T12" s="5"/>
      <c r="U12" s="6"/>
      <c r="V12" s="76"/>
      <c r="W12" s="140"/>
    </row>
    <row r="13" spans="1:23">
      <c r="A13" s="138"/>
      <c r="B13" s="99"/>
      <c r="C13" s="6"/>
      <c r="D13" s="75"/>
      <c r="E13" s="75"/>
      <c r="F13" s="4"/>
      <c r="G13" s="5"/>
      <c r="H13" s="12"/>
      <c r="I13" s="5"/>
      <c r="J13" s="5"/>
      <c r="K13" s="5"/>
      <c r="L13" s="5"/>
      <c r="M13" s="5"/>
      <c r="N13" s="30"/>
      <c r="O13" s="4"/>
      <c r="P13" s="4"/>
      <c r="Q13" s="57">
        <f t="shared" si="0"/>
        <v>0</v>
      </c>
      <c r="R13" s="4"/>
      <c r="S13" s="5"/>
      <c r="T13" s="5"/>
      <c r="U13" s="6"/>
      <c r="V13" s="76"/>
      <c r="W13" s="140"/>
    </row>
    <row r="14" spans="1:23">
      <c r="A14" s="138"/>
      <c r="B14" s="6"/>
      <c r="C14" s="6"/>
      <c r="D14" s="75"/>
      <c r="E14" s="75"/>
      <c r="F14" s="5"/>
      <c r="G14" s="5"/>
      <c r="H14" s="12"/>
      <c r="I14" s="5"/>
      <c r="J14" s="5"/>
      <c r="K14" s="5"/>
      <c r="L14" s="5"/>
      <c r="M14" s="5"/>
      <c r="N14" s="30"/>
      <c r="O14" s="4"/>
      <c r="P14" s="4"/>
      <c r="Q14" s="57">
        <f>+DAYS360(F14,O14)</f>
        <v>0</v>
      </c>
      <c r="R14" s="4"/>
      <c r="S14" s="5"/>
      <c r="T14" s="5"/>
      <c r="U14" s="6"/>
      <c r="V14" s="76"/>
      <c r="W14" s="140"/>
    </row>
    <row r="15" spans="1:23">
      <c r="A15" s="138"/>
      <c r="B15" s="138"/>
      <c r="C15" s="138"/>
      <c r="D15" s="138"/>
      <c r="E15" s="138"/>
      <c r="F15" s="141"/>
      <c r="G15" s="142"/>
      <c r="H15" s="143"/>
      <c r="I15" s="142"/>
      <c r="J15" s="142"/>
      <c r="K15" s="142"/>
      <c r="L15" s="142"/>
      <c r="M15" s="142"/>
      <c r="N15" s="142"/>
      <c r="O15" s="141"/>
      <c r="P15" s="141"/>
      <c r="Q15" s="144"/>
      <c r="R15" s="141"/>
      <c r="S15" s="142"/>
      <c r="T15" s="138"/>
      <c r="U15" s="138"/>
      <c r="V15" s="138"/>
      <c r="W15" s="140"/>
    </row>
    <row r="17" spans="2:3" ht="15">
      <c r="B17" s="6"/>
      <c r="C17" s="11" t="s">
        <v>31</v>
      </c>
    </row>
    <row r="18" spans="2:3" ht="15">
      <c r="B18" s="134"/>
      <c r="C18" s="11" t="s">
        <v>33</v>
      </c>
    </row>
    <row r="19" spans="2:3" ht="15">
      <c r="B19" s="137"/>
      <c r="C19" s="11" t="s">
        <v>30</v>
      </c>
    </row>
    <row r="20" spans="2:3" ht="15">
      <c r="B20" s="152"/>
      <c r="C20" s="11" t="s">
        <v>29</v>
      </c>
    </row>
    <row r="21" spans="2:3" ht="15">
      <c r="B21" s="136"/>
      <c r="C21" s="11" t="s">
        <v>32</v>
      </c>
    </row>
    <row r="22" spans="2:3" ht="15">
      <c r="B22" s="135"/>
      <c r="C22" s="11" t="s">
        <v>28</v>
      </c>
    </row>
    <row r="33" spans="2:2">
      <c r="B33" s="10"/>
    </row>
  </sheetData>
  <phoneticPr fontId="2" type="noConversion"/>
  <hyperlinks>
    <hyperlink ref="B4" r:id="rId1" display=" 13-01"/>
  </hyperlinks>
  <pageMargins left="0.75" right="0.75" top="1" bottom="1" header="0.5" footer="0.5"/>
  <pageSetup paperSize="17" scale="69" orientation="landscape" r:id="rId2"/>
  <headerFooter alignWithMargins="0">
    <oddHeader>&amp;A</oddHeader>
  </headerFooter>
</worksheet>
</file>

<file path=xl/worksheets/sheet3.xml><?xml version="1.0" encoding="utf-8"?>
<worksheet xmlns="http://schemas.openxmlformats.org/spreadsheetml/2006/main" xmlns:r="http://schemas.openxmlformats.org/officeDocument/2006/relationships">
  <dimension ref="A1:I42"/>
  <sheetViews>
    <sheetView zoomScale="80" zoomScaleNormal="80" zoomScaleSheetLayoutView="75" workbookViewId="0">
      <selection activeCell="A4" sqref="A4"/>
    </sheetView>
  </sheetViews>
  <sheetFormatPr defaultRowHeight="12.75"/>
  <cols>
    <col min="2" max="2" width="68.5703125" customWidth="1"/>
    <col min="3" max="3" width="12.140625" customWidth="1"/>
    <col min="4" max="4" width="11.85546875" customWidth="1"/>
    <col min="6" max="6" width="74.140625" customWidth="1"/>
    <col min="7" max="7" width="10.7109375" customWidth="1"/>
    <col min="8" max="8" width="6.28515625" customWidth="1"/>
    <col min="9" max="9" width="7.28515625" customWidth="1"/>
  </cols>
  <sheetData>
    <row r="1" spans="1:9" ht="25.5" customHeight="1">
      <c r="A1" s="67" t="s">
        <v>183</v>
      </c>
      <c r="B1" s="66"/>
      <c r="C1" s="68"/>
      <c r="D1" s="68"/>
      <c r="E1" s="68"/>
      <c r="F1" s="68"/>
      <c r="G1" s="68"/>
      <c r="H1" s="68"/>
      <c r="I1" s="68"/>
    </row>
    <row r="2" spans="1:9" ht="87" customHeight="1">
      <c r="A2" s="102" t="s">
        <v>44</v>
      </c>
      <c r="B2" s="64" t="s">
        <v>46</v>
      </c>
      <c r="C2" s="64" t="s">
        <v>45</v>
      </c>
      <c r="D2" s="64" t="s">
        <v>17</v>
      </c>
      <c r="E2" s="63" t="s">
        <v>41</v>
      </c>
      <c r="F2" s="64" t="s">
        <v>3</v>
      </c>
      <c r="G2" s="63" t="s">
        <v>42</v>
      </c>
      <c r="H2" s="64" t="s">
        <v>47</v>
      </c>
      <c r="I2" s="65" t="s">
        <v>40</v>
      </c>
    </row>
    <row r="3" spans="1:9" ht="14.25">
      <c r="A3" s="19"/>
      <c r="B3" s="20"/>
      <c r="C3" s="21"/>
      <c r="D3" s="21"/>
      <c r="E3" s="38"/>
      <c r="F3" s="21"/>
      <c r="G3" s="40"/>
      <c r="H3" s="22"/>
      <c r="I3" s="41"/>
    </row>
    <row r="4" spans="1:9" ht="14.25">
      <c r="A4" s="103"/>
      <c r="B4" s="104"/>
      <c r="C4" s="104"/>
      <c r="D4" s="104"/>
      <c r="E4" s="105"/>
      <c r="F4" s="113"/>
      <c r="G4" s="105"/>
      <c r="H4" s="106"/>
      <c r="I4" s="107"/>
    </row>
    <row r="5" spans="1:9" ht="14.25">
      <c r="A5" s="59"/>
      <c r="B5" s="60"/>
      <c r="C5" s="60"/>
      <c r="D5" s="60"/>
      <c r="E5" s="39"/>
      <c r="F5" s="60"/>
      <c r="G5" s="39"/>
      <c r="H5" s="31"/>
      <c r="I5" s="46"/>
    </row>
    <row r="6" spans="1:9" ht="14.25">
      <c r="A6" s="62"/>
      <c r="B6" s="62"/>
      <c r="C6" s="62"/>
      <c r="D6" s="62"/>
      <c r="E6" s="62"/>
      <c r="F6" s="62"/>
      <c r="G6" s="62"/>
      <c r="H6" s="62"/>
      <c r="I6" s="62"/>
    </row>
    <row r="7" spans="1:9" ht="14.25">
      <c r="A7" s="62"/>
      <c r="B7" s="62"/>
      <c r="C7" s="62"/>
      <c r="D7" s="62"/>
      <c r="E7" s="62"/>
      <c r="F7" s="62"/>
      <c r="G7" s="62"/>
      <c r="H7" s="62"/>
      <c r="I7" s="62"/>
    </row>
    <row r="8" spans="1:9" ht="14.25">
      <c r="A8" s="62"/>
      <c r="B8" s="62"/>
      <c r="C8" s="62"/>
      <c r="D8" s="62"/>
      <c r="E8" s="62"/>
      <c r="F8" s="62"/>
      <c r="G8" s="62"/>
      <c r="H8" s="62"/>
      <c r="I8" s="62"/>
    </row>
    <row r="9" spans="1:9" ht="14.25">
      <c r="A9" s="62"/>
      <c r="B9" s="62"/>
      <c r="C9" s="62"/>
      <c r="D9" s="62"/>
      <c r="E9" s="62"/>
      <c r="F9" s="62"/>
      <c r="G9" s="62"/>
      <c r="H9" s="62"/>
      <c r="I9" s="62"/>
    </row>
    <row r="10" spans="1:9" ht="14.25">
      <c r="A10" s="62"/>
      <c r="B10" s="62"/>
      <c r="C10" s="62"/>
      <c r="D10" s="62"/>
      <c r="E10" s="62"/>
      <c r="F10" s="62"/>
      <c r="G10" s="62"/>
      <c r="H10" s="62"/>
      <c r="I10" s="62"/>
    </row>
    <row r="11" spans="1:9" ht="14.25">
      <c r="A11" s="62"/>
      <c r="B11" s="62"/>
      <c r="C11" s="62"/>
      <c r="D11" s="62"/>
      <c r="E11" s="62"/>
      <c r="F11" s="62"/>
      <c r="G11" s="62"/>
      <c r="H11" s="62"/>
      <c r="I11" s="62"/>
    </row>
    <row r="12" spans="1:9" ht="14.25">
      <c r="A12" s="62"/>
      <c r="B12" s="62"/>
      <c r="C12" s="62"/>
      <c r="D12" s="62"/>
      <c r="E12" s="62"/>
      <c r="F12" s="62"/>
      <c r="G12" s="62"/>
      <c r="H12" s="62"/>
      <c r="I12" s="62"/>
    </row>
    <row r="13" spans="1:9" ht="14.25">
      <c r="A13" s="62"/>
      <c r="B13" s="62"/>
      <c r="C13" s="62"/>
      <c r="D13" s="62"/>
      <c r="E13" s="62"/>
      <c r="F13" s="62"/>
      <c r="G13" s="62"/>
      <c r="H13" s="62"/>
      <c r="I13" s="62"/>
    </row>
    <row r="14" spans="1:9" ht="14.25">
      <c r="A14" s="62"/>
      <c r="B14" s="62"/>
      <c r="C14" s="62"/>
      <c r="D14" s="62"/>
      <c r="E14" s="62"/>
      <c r="F14" s="62"/>
      <c r="G14" s="62"/>
      <c r="H14" s="62"/>
      <c r="I14" s="62"/>
    </row>
    <row r="15" spans="1:9" ht="14.25">
      <c r="A15" s="62"/>
      <c r="B15" s="62"/>
      <c r="C15" s="62"/>
      <c r="D15" s="62"/>
      <c r="E15" s="62"/>
      <c r="F15" s="62"/>
      <c r="G15" s="62"/>
      <c r="H15" s="62"/>
      <c r="I15" s="62"/>
    </row>
    <row r="16" spans="1:9" ht="14.25">
      <c r="A16" s="62"/>
      <c r="B16" s="62"/>
      <c r="C16" s="62"/>
      <c r="D16" s="62"/>
      <c r="E16" s="62"/>
      <c r="F16" s="62"/>
      <c r="G16" s="62"/>
      <c r="H16" s="62"/>
      <c r="I16" s="62"/>
    </row>
    <row r="17" spans="1:9" ht="14.25">
      <c r="A17" s="62"/>
      <c r="B17" s="62"/>
      <c r="C17" s="62"/>
      <c r="D17" s="62"/>
      <c r="E17" s="62"/>
      <c r="F17" s="62"/>
      <c r="G17" s="62"/>
      <c r="H17" s="62"/>
      <c r="I17" s="62"/>
    </row>
    <row r="18" spans="1:9" ht="14.25">
      <c r="A18" s="62"/>
      <c r="B18" s="62"/>
      <c r="C18" s="62"/>
      <c r="D18" s="62"/>
      <c r="E18" s="62"/>
      <c r="F18" s="62"/>
      <c r="G18" s="62"/>
      <c r="H18" s="62"/>
      <c r="I18" s="62"/>
    </row>
    <row r="19" spans="1:9" ht="14.25">
      <c r="A19" s="62"/>
      <c r="B19" s="62"/>
      <c r="C19" s="62"/>
      <c r="D19" s="62"/>
      <c r="E19" s="62"/>
      <c r="F19" s="62"/>
      <c r="G19" s="62"/>
      <c r="H19" s="62"/>
      <c r="I19" s="62"/>
    </row>
    <row r="20" spans="1:9" ht="14.25">
      <c r="A20" s="24"/>
      <c r="B20" s="24"/>
      <c r="C20" s="24"/>
      <c r="D20" s="24"/>
      <c r="E20" s="24"/>
      <c r="F20" s="24"/>
      <c r="G20" s="24"/>
      <c r="H20" s="24"/>
      <c r="I20" s="24"/>
    </row>
    <row r="21" spans="1:9" ht="14.25">
      <c r="A21" s="24"/>
      <c r="B21" s="24"/>
      <c r="C21" s="24"/>
      <c r="D21" s="24"/>
      <c r="E21" s="24"/>
      <c r="F21" s="24"/>
      <c r="G21" s="24"/>
      <c r="H21" s="24"/>
      <c r="I21" s="24"/>
    </row>
    <row r="22" spans="1:9" ht="15">
      <c r="A22" s="47"/>
      <c r="B22" s="58" t="s">
        <v>36</v>
      </c>
      <c r="C22" s="24"/>
      <c r="D22" s="24"/>
      <c r="E22" s="24"/>
      <c r="F22" s="24"/>
      <c r="G22" s="24"/>
      <c r="H22" s="24"/>
      <c r="I22" s="24"/>
    </row>
    <row r="23" spans="1:9" ht="15">
      <c r="A23" s="48"/>
      <c r="B23" s="58" t="s">
        <v>38</v>
      </c>
      <c r="C23" s="24"/>
      <c r="D23" s="24"/>
      <c r="E23" s="24"/>
      <c r="F23" s="24"/>
      <c r="G23" s="24"/>
      <c r="H23" s="24"/>
      <c r="I23" s="24"/>
    </row>
    <row r="24" spans="1:9" ht="14.25">
      <c r="A24" s="24"/>
      <c r="B24" s="24"/>
      <c r="C24" s="24"/>
      <c r="D24" s="24"/>
      <c r="E24" s="24"/>
      <c r="F24" s="24"/>
      <c r="G24" s="24"/>
      <c r="H24" s="24"/>
      <c r="I24" s="24"/>
    </row>
    <row r="25" spans="1:9" ht="14.25">
      <c r="A25" s="24"/>
      <c r="B25" s="24"/>
      <c r="C25" s="24"/>
      <c r="D25" s="24"/>
      <c r="E25" s="24"/>
      <c r="F25" s="24"/>
      <c r="G25" s="24"/>
      <c r="H25" s="24"/>
      <c r="I25" s="24"/>
    </row>
    <row r="26" spans="1:9" ht="14.25">
      <c r="A26" s="24"/>
      <c r="B26" s="24"/>
      <c r="C26" s="24"/>
      <c r="D26" s="24"/>
      <c r="E26" s="24"/>
      <c r="F26" s="24"/>
      <c r="G26" s="24"/>
      <c r="H26" s="24"/>
      <c r="I26" s="24"/>
    </row>
    <row r="27" spans="1:9" ht="14.25">
      <c r="A27" s="24"/>
      <c r="B27" s="24"/>
      <c r="C27" s="24"/>
      <c r="D27" s="24"/>
      <c r="E27" s="24"/>
      <c r="F27" s="24"/>
      <c r="G27" s="24"/>
      <c r="H27" s="24"/>
      <c r="I27" s="24"/>
    </row>
    <row r="28" spans="1:9" ht="14.25">
      <c r="A28" s="24"/>
      <c r="B28" s="24"/>
      <c r="C28" s="24"/>
      <c r="D28" s="24"/>
      <c r="E28" s="24"/>
      <c r="F28" s="24"/>
      <c r="G28" s="24"/>
      <c r="H28" s="24"/>
      <c r="I28" s="24"/>
    </row>
    <row r="29" spans="1:9" ht="14.25">
      <c r="A29" s="24"/>
      <c r="B29" s="24"/>
      <c r="C29" s="24"/>
      <c r="D29" s="24"/>
      <c r="E29" s="24"/>
      <c r="F29" s="24"/>
      <c r="G29" s="24"/>
      <c r="H29" s="24"/>
      <c r="I29" s="24"/>
    </row>
    <row r="30" spans="1:9" ht="14.25">
      <c r="A30" s="24"/>
      <c r="B30" s="24"/>
      <c r="C30" s="24"/>
      <c r="D30" s="24"/>
      <c r="E30" s="24"/>
      <c r="F30" s="24"/>
      <c r="G30" s="24"/>
      <c r="H30" s="24"/>
      <c r="I30" s="24"/>
    </row>
    <row r="31" spans="1:9" ht="14.25">
      <c r="A31" s="24"/>
      <c r="B31" s="24"/>
      <c r="C31" s="24"/>
      <c r="D31" s="24"/>
      <c r="E31" s="24"/>
      <c r="F31" s="24"/>
      <c r="G31" s="24"/>
      <c r="H31" s="24"/>
      <c r="I31" s="24"/>
    </row>
    <row r="32" spans="1:9" ht="14.25">
      <c r="A32" s="24"/>
      <c r="B32" s="24"/>
      <c r="C32" s="24"/>
      <c r="D32" s="24"/>
      <c r="E32" s="24"/>
      <c r="F32" s="24"/>
      <c r="G32" s="24"/>
      <c r="H32" s="24"/>
      <c r="I32" s="24"/>
    </row>
    <row r="33" spans="1:9" ht="14.25">
      <c r="A33" s="24"/>
      <c r="B33" s="24"/>
      <c r="C33" s="24"/>
      <c r="D33" s="24"/>
      <c r="E33" s="24"/>
      <c r="F33" s="24"/>
      <c r="G33" s="24"/>
      <c r="H33" s="24"/>
      <c r="I33" s="24"/>
    </row>
    <row r="34" spans="1:9" ht="14.25">
      <c r="A34" s="24"/>
      <c r="B34" s="24"/>
      <c r="C34" s="24"/>
      <c r="D34" s="24"/>
      <c r="E34" s="24"/>
      <c r="F34" s="24"/>
      <c r="G34" s="24"/>
      <c r="H34" s="24"/>
      <c r="I34" s="24"/>
    </row>
    <row r="35" spans="1:9" ht="14.25">
      <c r="A35" s="24"/>
      <c r="B35" s="24"/>
      <c r="C35" s="24"/>
      <c r="D35" s="24"/>
      <c r="E35" s="24"/>
      <c r="F35" s="24"/>
      <c r="G35" s="24"/>
      <c r="H35" s="24"/>
      <c r="I35" s="24"/>
    </row>
    <row r="36" spans="1:9" ht="14.25">
      <c r="A36" s="24"/>
      <c r="B36" s="24"/>
      <c r="C36" s="24"/>
      <c r="D36" s="24"/>
      <c r="E36" s="24"/>
      <c r="F36" s="24"/>
      <c r="G36" s="24"/>
      <c r="H36" s="24"/>
      <c r="I36" s="24"/>
    </row>
    <row r="37" spans="1:9" ht="14.25">
      <c r="A37" s="24"/>
      <c r="B37" s="24"/>
      <c r="C37" s="24"/>
      <c r="D37" s="24"/>
      <c r="E37" s="24"/>
      <c r="F37" s="24"/>
      <c r="G37" s="24"/>
      <c r="H37" s="24"/>
      <c r="I37" s="24"/>
    </row>
    <row r="38" spans="1:9" ht="14.25">
      <c r="A38" s="24"/>
      <c r="B38" s="24"/>
      <c r="C38" s="24"/>
      <c r="D38" s="24"/>
      <c r="E38" s="24"/>
      <c r="F38" s="24"/>
      <c r="G38" s="24"/>
      <c r="H38" s="24"/>
      <c r="I38" s="24"/>
    </row>
    <row r="39" spans="1:9" ht="14.25">
      <c r="A39" s="24"/>
      <c r="B39" s="24"/>
      <c r="C39" s="24"/>
      <c r="D39" s="24"/>
      <c r="E39" s="24"/>
      <c r="F39" s="24"/>
      <c r="G39" s="24"/>
      <c r="H39" s="24"/>
      <c r="I39" s="24"/>
    </row>
    <row r="40" spans="1:9" ht="14.25">
      <c r="A40" s="24"/>
      <c r="B40" s="24"/>
      <c r="C40" s="24"/>
      <c r="D40" s="24"/>
      <c r="E40" s="24"/>
      <c r="F40" s="24"/>
      <c r="G40" s="24"/>
      <c r="H40" s="24"/>
      <c r="I40" s="24"/>
    </row>
    <row r="41" spans="1:9" ht="14.25">
      <c r="A41" s="24"/>
      <c r="B41" s="24"/>
      <c r="C41" s="24"/>
      <c r="D41" s="24"/>
      <c r="E41" s="24"/>
      <c r="F41" s="24"/>
      <c r="G41" s="24"/>
      <c r="H41" s="24"/>
      <c r="I41" s="24"/>
    </row>
    <row r="42" spans="1:9" ht="14.25">
      <c r="A42" s="24"/>
      <c r="B42" s="24"/>
      <c r="C42" s="24"/>
      <c r="D42" s="24"/>
      <c r="E42" s="24"/>
      <c r="F42" s="24"/>
      <c r="G42" s="24"/>
      <c r="H42" s="24"/>
      <c r="I42" s="24"/>
    </row>
  </sheetData>
  <phoneticPr fontId="2" type="noConversion"/>
  <pageMargins left="0.75" right="0.75" top="1" bottom="1" header="0.5" footer="0.5"/>
  <pageSetup scale="59" orientation="landscape" r:id="rId1"/>
  <headerFooter alignWithMargins="0">
    <oddHeader>&amp;A</oddHeader>
  </headerFooter>
</worksheet>
</file>

<file path=xl/worksheets/sheet4.xml><?xml version="1.0" encoding="utf-8"?>
<worksheet xmlns="http://schemas.openxmlformats.org/spreadsheetml/2006/main" xmlns:r="http://schemas.openxmlformats.org/officeDocument/2006/relationships">
  <dimension ref="A1:W130"/>
  <sheetViews>
    <sheetView workbookViewId="0">
      <pane ySplit="2" topLeftCell="A3" activePane="bottomLeft" state="frozen"/>
      <selection pane="bottomLeft" activeCell="O31" sqref="O31"/>
    </sheetView>
  </sheetViews>
  <sheetFormatPr defaultRowHeight="12.75"/>
  <cols>
    <col min="1" max="1" width="12.28515625" style="253" customWidth="1"/>
    <col min="2" max="2" width="3.7109375" style="254" customWidth="1"/>
    <col min="3" max="3" width="12.7109375" customWidth="1"/>
    <col min="4" max="4" width="3.7109375" customWidth="1"/>
    <col min="5" max="5" width="3.7109375" style="254" customWidth="1"/>
    <col min="6" max="6" width="13.42578125" customWidth="1"/>
    <col min="7" max="7" width="3.7109375" customWidth="1"/>
    <col min="8" max="8" width="3.7109375" style="254" customWidth="1"/>
    <col min="9" max="9" width="26.7109375" style="250" customWidth="1"/>
    <col min="10" max="10" width="3.7109375" style="254" customWidth="1"/>
    <col min="11" max="11" width="3.7109375" customWidth="1"/>
    <col min="12" max="12" width="3.7109375" style="254" customWidth="1"/>
    <col min="13" max="13" width="17" customWidth="1"/>
    <col min="14" max="14" width="3.7109375" style="254" customWidth="1"/>
    <col min="15" max="15" width="15.42578125" customWidth="1"/>
    <col min="16" max="16" width="3.7109375" style="254" customWidth="1"/>
    <col min="17" max="17" width="3.7109375" customWidth="1"/>
    <col min="18" max="18" width="3.7109375" style="254" customWidth="1"/>
    <col min="19" max="19" width="3.7109375" customWidth="1"/>
    <col min="20" max="20" width="3.7109375" style="254" customWidth="1"/>
    <col min="21" max="21" width="3.7109375" customWidth="1"/>
    <col min="22" max="22" width="3.7109375" style="254" customWidth="1"/>
    <col min="23" max="23" width="27.5703125" style="250" customWidth="1"/>
    <col min="257" max="257" width="12.28515625" customWidth="1"/>
    <col min="258" max="258" width="3.7109375" customWidth="1"/>
    <col min="259" max="259" width="12.7109375" customWidth="1"/>
    <col min="260" max="261" width="3.7109375" customWidth="1"/>
    <col min="262" max="262" width="13.42578125" customWidth="1"/>
    <col min="263" max="264" width="3.7109375" customWidth="1"/>
    <col min="265" max="265" width="26.7109375" customWidth="1"/>
    <col min="266" max="268" width="3.7109375" customWidth="1"/>
    <col min="269" max="269" width="17" customWidth="1"/>
    <col min="270" max="270" width="3.7109375" customWidth="1"/>
    <col min="271" max="271" width="15.42578125" customWidth="1"/>
    <col min="272" max="278" width="3.7109375" customWidth="1"/>
    <col min="279" max="279" width="27.5703125" customWidth="1"/>
    <col min="513" max="513" width="12.28515625" customWidth="1"/>
    <col min="514" max="514" width="3.7109375" customWidth="1"/>
    <col min="515" max="515" width="12.7109375" customWidth="1"/>
    <col min="516" max="517" width="3.7109375" customWidth="1"/>
    <col min="518" max="518" width="13.42578125" customWidth="1"/>
    <col min="519" max="520" width="3.7109375" customWidth="1"/>
    <col min="521" max="521" width="26.7109375" customWidth="1"/>
    <col min="522" max="524" width="3.7109375" customWidth="1"/>
    <col min="525" max="525" width="17" customWidth="1"/>
    <col min="526" max="526" width="3.7109375" customWidth="1"/>
    <col min="527" max="527" width="15.42578125" customWidth="1"/>
    <col min="528" max="534" width="3.7109375" customWidth="1"/>
    <col min="535" max="535" width="27.5703125" customWidth="1"/>
    <col min="769" max="769" width="12.28515625" customWidth="1"/>
    <col min="770" max="770" width="3.7109375" customWidth="1"/>
    <col min="771" max="771" width="12.7109375" customWidth="1"/>
    <col min="772" max="773" width="3.7109375" customWidth="1"/>
    <col min="774" max="774" width="13.42578125" customWidth="1"/>
    <col min="775" max="776" width="3.7109375" customWidth="1"/>
    <col min="777" max="777" width="26.7109375" customWidth="1"/>
    <col min="778" max="780" width="3.7109375" customWidth="1"/>
    <col min="781" max="781" width="17" customWidth="1"/>
    <col min="782" max="782" width="3.7109375" customWidth="1"/>
    <col min="783" max="783" width="15.42578125" customWidth="1"/>
    <col min="784" max="790" width="3.7109375" customWidth="1"/>
    <col min="791" max="791" width="27.5703125" customWidth="1"/>
    <col min="1025" max="1025" width="12.28515625" customWidth="1"/>
    <col min="1026" max="1026" width="3.7109375" customWidth="1"/>
    <col min="1027" max="1027" width="12.7109375" customWidth="1"/>
    <col min="1028" max="1029" width="3.7109375" customWidth="1"/>
    <col min="1030" max="1030" width="13.42578125" customWidth="1"/>
    <col min="1031" max="1032" width="3.7109375" customWidth="1"/>
    <col min="1033" max="1033" width="26.7109375" customWidth="1"/>
    <col min="1034" max="1036" width="3.7109375" customWidth="1"/>
    <col min="1037" max="1037" width="17" customWidth="1"/>
    <col min="1038" max="1038" width="3.7109375" customWidth="1"/>
    <col min="1039" max="1039" width="15.42578125" customWidth="1"/>
    <col min="1040" max="1046" width="3.7109375" customWidth="1"/>
    <col min="1047" max="1047" width="27.5703125" customWidth="1"/>
    <col min="1281" max="1281" width="12.28515625" customWidth="1"/>
    <col min="1282" max="1282" width="3.7109375" customWidth="1"/>
    <col min="1283" max="1283" width="12.7109375" customWidth="1"/>
    <col min="1284" max="1285" width="3.7109375" customWidth="1"/>
    <col min="1286" max="1286" width="13.42578125" customWidth="1"/>
    <col min="1287" max="1288" width="3.7109375" customWidth="1"/>
    <col min="1289" max="1289" width="26.7109375" customWidth="1"/>
    <col min="1290" max="1292" width="3.7109375" customWidth="1"/>
    <col min="1293" max="1293" width="17" customWidth="1"/>
    <col min="1294" max="1294" width="3.7109375" customWidth="1"/>
    <col min="1295" max="1295" width="15.42578125" customWidth="1"/>
    <col min="1296" max="1302" width="3.7109375" customWidth="1"/>
    <col min="1303" max="1303" width="27.5703125" customWidth="1"/>
    <col min="1537" max="1537" width="12.28515625" customWidth="1"/>
    <col min="1538" max="1538" width="3.7109375" customWidth="1"/>
    <col min="1539" max="1539" width="12.7109375" customWidth="1"/>
    <col min="1540" max="1541" width="3.7109375" customWidth="1"/>
    <col min="1542" max="1542" width="13.42578125" customWidth="1"/>
    <col min="1543" max="1544" width="3.7109375" customWidth="1"/>
    <col min="1545" max="1545" width="26.7109375" customWidth="1"/>
    <col min="1546" max="1548" width="3.7109375" customWidth="1"/>
    <col min="1549" max="1549" width="17" customWidth="1"/>
    <col min="1550" max="1550" width="3.7109375" customWidth="1"/>
    <col min="1551" max="1551" width="15.42578125" customWidth="1"/>
    <col min="1552" max="1558" width="3.7109375" customWidth="1"/>
    <col min="1559" max="1559" width="27.5703125" customWidth="1"/>
    <col min="1793" max="1793" width="12.28515625" customWidth="1"/>
    <col min="1794" max="1794" width="3.7109375" customWidth="1"/>
    <col min="1795" max="1795" width="12.7109375" customWidth="1"/>
    <col min="1796" max="1797" width="3.7109375" customWidth="1"/>
    <col min="1798" max="1798" width="13.42578125" customWidth="1"/>
    <col min="1799" max="1800" width="3.7109375" customWidth="1"/>
    <col min="1801" max="1801" width="26.7109375" customWidth="1"/>
    <col min="1802" max="1804" width="3.7109375" customWidth="1"/>
    <col min="1805" max="1805" width="17" customWidth="1"/>
    <col min="1806" max="1806" width="3.7109375" customWidth="1"/>
    <col min="1807" max="1807" width="15.42578125" customWidth="1"/>
    <col min="1808" max="1814" width="3.7109375" customWidth="1"/>
    <col min="1815" max="1815" width="27.5703125" customWidth="1"/>
    <col min="2049" max="2049" width="12.28515625" customWidth="1"/>
    <col min="2050" max="2050" width="3.7109375" customWidth="1"/>
    <col min="2051" max="2051" width="12.7109375" customWidth="1"/>
    <col min="2052" max="2053" width="3.7109375" customWidth="1"/>
    <col min="2054" max="2054" width="13.42578125" customWidth="1"/>
    <col min="2055" max="2056" width="3.7109375" customWidth="1"/>
    <col min="2057" max="2057" width="26.7109375" customWidth="1"/>
    <col min="2058" max="2060" width="3.7109375" customWidth="1"/>
    <col min="2061" max="2061" width="17" customWidth="1"/>
    <col min="2062" max="2062" width="3.7109375" customWidth="1"/>
    <col min="2063" max="2063" width="15.42578125" customWidth="1"/>
    <col min="2064" max="2070" width="3.7109375" customWidth="1"/>
    <col min="2071" max="2071" width="27.5703125" customWidth="1"/>
    <col min="2305" max="2305" width="12.28515625" customWidth="1"/>
    <col min="2306" max="2306" width="3.7109375" customWidth="1"/>
    <col min="2307" max="2307" width="12.7109375" customWidth="1"/>
    <col min="2308" max="2309" width="3.7109375" customWidth="1"/>
    <col min="2310" max="2310" width="13.42578125" customWidth="1"/>
    <col min="2311" max="2312" width="3.7109375" customWidth="1"/>
    <col min="2313" max="2313" width="26.7109375" customWidth="1"/>
    <col min="2314" max="2316" width="3.7109375" customWidth="1"/>
    <col min="2317" max="2317" width="17" customWidth="1"/>
    <col min="2318" max="2318" width="3.7109375" customWidth="1"/>
    <col min="2319" max="2319" width="15.42578125" customWidth="1"/>
    <col min="2320" max="2326" width="3.7109375" customWidth="1"/>
    <col min="2327" max="2327" width="27.5703125" customWidth="1"/>
    <col min="2561" max="2561" width="12.28515625" customWidth="1"/>
    <col min="2562" max="2562" width="3.7109375" customWidth="1"/>
    <col min="2563" max="2563" width="12.7109375" customWidth="1"/>
    <col min="2564" max="2565" width="3.7109375" customWidth="1"/>
    <col min="2566" max="2566" width="13.42578125" customWidth="1"/>
    <col min="2567" max="2568" width="3.7109375" customWidth="1"/>
    <col min="2569" max="2569" width="26.7109375" customWidth="1"/>
    <col min="2570" max="2572" width="3.7109375" customWidth="1"/>
    <col min="2573" max="2573" width="17" customWidth="1"/>
    <col min="2574" max="2574" width="3.7109375" customWidth="1"/>
    <col min="2575" max="2575" width="15.42578125" customWidth="1"/>
    <col min="2576" max="2582" width="3.7109375" customWidth="1"/>
    <col min="2583" max="2583" width="27.5703125" customWidth="1"/>
    <col min="2817" max="2817" width="12.28515625" customWidth="1"/>
    <col min="2818" max="2818" width="3.7109375" customWidth="1"/>
    <col min="2819" max="2819" width="12.7109375" customWidth="1"/>
    <col min="2820" max="2821" width="3.7109375" customWidth="1"/>
    <col min="2822" max="2822" width="13.42578125" customWidth="1"/>
    <col min="2823" max="2824" width="3.7109375" customWidth="1"/>
    <col min="2825" max="2825" width="26.7109375" customWidth="1"/>
    <col min="2826" max="2828" width="3.7109375" customWidth="1"/>
    <col min="2829" max="2829" width="17" customWidth="1"/>
    <col min="2830" max="2830" width="3.7109375" customWidth="1"/>
    <col min="2831" max="2831" width="15.42578125" customWidth="1"/>
    <col min="2832" max="2838" width="3.7109375" customWidth="1"/>
    <col min="2839" max="2839" width="27.5703125" customWidth="1"/>
    <col min="3073" max="3073" width="12.28515625" customWidth="1"/>
    <col min="3074" max="3074" width="3.7109375" customWidth="1"/>
    <col min="3075" max="3075" width="12.7109375" customWidth="1"/>
    <col min="3076" max="3077" width="3.7109375" customWidth="1"/>
    <col min="3078" max="3078" width="13.42578125" customWidth="1"/>
    <col min="3079" max="3080" width="3.7109375" customWidth="1"/>
    <col min="3081" max="3081" width="26.7109375" customWidth="1"/>
    <col min="3082" max="3084" width="3.7109375" customWidth="1"/>
    <col min="3085" max="3085" width="17" customWidth="1"/>
    <col min="3086" max="3086" width="3.7109375" customWidth="1"/>
    <col min="3087" max="3087" width="15.42578125" customWidth="1"/>
    <col min="3088" max="3094" width="3.7109375" customWidth="1"/>
    <col min="3095" max="3095" width="27.5703125" customWidth="1"/>
    <col min="3329" max="3329" width="12.28515625" customWidth="1"/>
    <col min="3330" max="3330" width="3.7109375" customWidth="1"/>
    <col min="3331" max="3331" width="12.7109375" customWidth="1"/>
    <col min="3332" max="3333" width="3.7109375" customWidth="1"/>
    <col min="3334" max="3334" width="13.42578125" customWidth="1"/>
    <col min="3335" max="3336" width="3.7109375" customWidth="1"/>
    <col min="3337" max="3337" width="26.7109375" customWidth="1"/>
    <col min="3338" max="3340" width="3.7109375" customWidth="1"/>
    <col min="3341" max="3341" width="17" customWidth="1"/>
    <col min="3342" max="3342" width="3.7109375" customWidth="1"/>
    <col min="3343" max="3343" width="15.42578125" customWidth="1"/>
    <col min="3344" max="3350" width="3.7109375" customWidth="1"/>
    <col min="3351" max="3351" width="27.5703125" customWidth="1"/>
    <col min="3585" max="3585" width="12.28515625" customWidth="1"/>
    <col min="3586" max="3586" width="3.7109375" customWidth="1"/>
    <col min="3587" max="3587" width="12.7109375" customWidth="1"/>
    <col min="3588" max="3589" width="3.7109375" customWidth="1"/>
    <col min="3590" max="3590" width="13.42578125" customWidth="1"/>
    <col min="3591" max="3592" width="3.7109375" customWidth="1"/>
    <col min="3593" max="3593" width="26.7109375" customWidth="1"/>
    <col min="3594" max="3596" width="3.7109375" customWidth="1"/>
    <col min="3597" max="3597" width="17" customWidth="1"/>
    <col min="3598" max="3598" width="3.7109375" customWidth="1"/>
    <col min="3599" max="3599" width="15.42578125" customWidth="1"/>
    <col min="3600" max="3606" width="3.7109375" customWidth="1"/>
    <col min="3607" max="3607" width="27.5703125" customWidth="1"/>
    <col min="3841" max="3841" width="12.28515625" customWidth="1"/>
    <col min="3842" max="3842" width="3.7109375" customWidth="1"/>
    <col min="3843" max="3843" width="12.7109375" customWidth="1"/>
    <col min="3844" max="3845" width="3.7109375" customWidth="1"/>
    <col min="3846" max="3846" width="13.42578125" customWidth="1"/>
    <col min="3847" max="3848" width="3.7109375" customWidth="1"/>
    <col min="3849" max="3849" width="26.7109375" customWidth="1"/>
    <col min="3850" max="3852" width="3.7109375" customWidth="1"/>
    <col min="3853" max="3853" width="17" customWidth="1"/>
    <col min="3854" max="3854" width="3.7109375" customWidth="1"/>
    <col min="3855" max="3855" width="15.42578125" customWidth="1"/>
    <col min="3856" max="3862" width="3.7109375" customWidth="1"/>
    <col min="3863" max="3863" width="27.5703125" customWidth="1"/>
    <col min="4097" max="4097" width="12.28515625" customWidth="1"/>
    <col min="4098" max="4098" width="3.7109375" customWidth="1"/>
    <col min="4099" max="4099" width="12.7109375" customWidth="1"/>
    <col min="4100" max="4101" width="3.7109375" customWidth="1"/>
    <col min="4102" max="4102" width="13.42578125" customWidth="1"/>
    <col min="4103" max="4104" width="3.7109375" customWidth="1"/>
    <col min="4105" max="4105" width="26.7109375" customWidth="1"/>
    <col min="4106" max="4108" width="3.7109375" customWidth="1"/>
    <col min="4109" max="4109" width="17" customWidth="1"/>
    <col min="4110" max="4110" width="3.7109375" customWidth="1"/>
    <col min="4111" max="4111" width="15.42578125" customWidth="1"/>
    <col min="4112" max="4118" width="3.7109375" customWidth="1"/>
    <col min="4119" max="4119" width="27.5703125" customWidth="1"/>
    <col min="4353" max="4353" width="12.28515625" customWidth="1"/>
    <col min="4354" max="4354" width="3.7109375" customWidth="1"/>
    <col min="4355" max="4355" width="12.7109375" customWidth="1"/>
    <col min="4356" max="4357" width="3.7109375" customWidth="1"/>
    <col min="4358" max="4358" width="13.42578125" customWidth="1"/>
    <col min="4359" max="4360" width="3.7109375" customWidth="1"/>
    <col min="4361" max="4361" width="26.7109375" customWidth="1"/>
    <col min="4362" max="4364" width="3.7109375" customWidth="1"/>
    <col min="4365" max="4365" width="17" customWidth="1"/>
    <col min="4366" max="4366" width="3.7109375" customWidth="1"/>
    <col min="4367" max="4367" width="15.42578125" customWidth="1"/>
    <col min="4368" max="4374" width="3.7109375" customWidth="1"/>
    <col min="4375" max="4375" width="27.5703125" customWidth="1"/>
    <col min="4609" max="4609" width="12.28515625" customWidth="1"/>
    <col min="4610" max="4610" width="3.7109375" customWidth="1"/>
    <col min="4611" max="4611" width="12.7109375" customWidth="1"/>
    <col min="4612" max="4613" width="3.7109375" customWidth="1"/>
    <col min="4614" max="4614" width="13.42578125" customWidth="1"/>
    <col min="4615" max="4616" width="3.7109375" customWidth="1"/>
    <col min="4617" max="4617" width="26.7109375" customWidth="1"/>
    <col min="4618" max="4620" width="3.7109375" customWidth="1"/>
    <col min="4621" max="4621" width="17" customWidth="1"/>
    <col min="4622" max="4622" width="3.7109375" customWidth="1"/>
    <col min="4623" max="4623" width="15.42578125" customWidth="1"/>
    <col min="4624" max="4630" width="3.7109375" customWidth="1"/>
    <col min="4631" max="4631" width="27.5703125" customWidth="1"/>
    <col min="4865" max="4865" width="12.28515625" customWidth="1"/>
    <col min="4866" max="4866" width="3.7109375" customWidth="1"/>
    <col min="4867" max="4867" width="12.7109375" customWidth="1"/>
    <col min="4868" max="4869" width="3.7109375" customWidth="1"/>
    <col min="4870" max="4870" width="13.42578125" customWidth="1"/>
    <col min="4871" max="4872" width="3.7109375" customWidth="1"/>
    <col min="4873" max="4873" width="26.7109375" customWidth="1"/>
    <col min="4874" max="4876" width="3.7109375" customWidth="1"/>
    <col min="4877" max="4877" width="17" customWidth="1"/>
    <col min="4878" max="4878" width="3.7109375" customWidth="1"/>
    <col min="4879" max="4879" width="15.42578125" customWidth="1"/>
    <col min="4880" max="4886" width="3.7109375" customWidth="1"/>
    <col min="4887" max="4887" width="27.5703125" customWidth="1"/>
    <col min="5121" max="5121" width="12.28515625" customWidth="1"/>
    <col min="5122" max="5122" width="3.7109375" customWidth="1"/>
    <col min="5123" max="5123" width="12.7109375" customWidth="1"/>
    <col min="5124" max="5125" width="3.7109375" customWidth="1"/>
    <col min="5126" max="5126" width="13.42578125" customWidth="1"/>
    <col min="5127" max="5128" width="3.7109375" customWidth="1"/>
    <col min="5129" max="5129" width="26.7109375" customWidth="1"/>
    <col min="5130" max="5132" width="3.7109375" customWidth="1"/>
    <col min="5133" max="5133" width="17" customWidth="1"/>
    <col min="5134" max="5134" width="3.7109375" customWidth="1"/>
    <col min="5135" max="5135" width="15.42578125" customWidth="1"/>
    <col min="5136" max="5142" width="3.7109375" customWidth="1"/>
    <col min="5143" max="5143" width="27.5703125" customWidth="1"/>
    <col min="5377" max="5377" width="12.28515625" customWidth="1"/>
    <col min="5378" max="5378" width="3.7109375" customWidth="1"/>
    <col min="5379" max="5379" width="12.7109375" customWidth="1"/>
    <col min="5380" max="5381" width="3.7109375" customWidth="1"/>
    <col min="5382" max="5382" width="13.42578125" customWidth="1"/>
    <col min="5383" max="5384" width="3.7109375" customWidth="1"/>
    <col min="5385" max="5385" width="26.7109375" customWidth="1"/>
    <col min="5386" max="5388" width="3.7109375" customWidth="1"/>
    <col min="5389" max="5389" width="17" customWidth="1"/>
    <col min="5390" max="5390" width="3.7109375" customWidth="1"/>
    <col min="5391" max="5391" width="15.42578125" customWidth="1"/>
    <col min="5392" max="5398" width="3.7109375" customWidth="1"/>
    <col min="5399" max="5399" width="27.5703125" customWidth="1"/>
    <col min="5633" max="5633" width="12.28515625" customWidth="1"/>
    <col min="5634" max="5634" width="3.7109375" customWidth="1"/>
    <col min="5635" max="5635" width="12.7109375" customWidth="1"/>
    <col min="5636" max="5637" width="3.7109375" customWidth="1"/>
    <col min="5638" max="5638" width="13.42578125" customWidth="1"/>
    <col min="5639" max="5640" width="3.7109375" customWidth="1"/>
    <col min="5641" max="5641" width="26.7109375" customWidth="1"/>
    <col min="5642" max="5644" width="3.7109375" customWidth="1"/>
    <col min="5645" max="5645" width="17" customWidth="1"/>
    <col min="5646" max="5646" width="3.7109375" customWidth="1"/>
    <col min="5647" max="5647" width="15.42578125" customWidth="1"/>
    <col min="5648" max="5654" width="3.7109375" customWidth="1"/>
    <col min="5655" max="5655" width="27.5703125" customWidth="1"/>
    <col min="5889" max="5889" width="12.28515625" customWidth="1"/>
    <col min="5890" max="5890" width="3.7109375" customWidth="1"/>
    <col min="5891" max="5891" width="12.7109375" customWidth="1"/>
    <col min="5892" max="5893" width="3.7109375" customWidth="1"/>
    <col min="5894" max="5894" width="13.42578125" customWidth="1"/>
    <col min="5895" max="5896" width="3.7109375" customWidth="1"/>
    <col min="5897" max="5897" width="26.7109375" customWidth="1"/>
    <col min="5898" max="5900" width="3.7109375" customWidth="1"/>
    <col min="5901" max="5901" width="17" customWidth="1"/>
    <col min="5902" max="5902" width="3.7109375" customWidth="1"/>
    <col min="5903" max="5903" width="15.42578125" customWidth="1"/>
    <col min="5904" max="5910" width="3.7109375" customWidth="1"/>
    <col min="5911" max="5911" width="27.5703125" customWidth="1"/>
    <col min="6145" max="6145" width="12.28515625" customWidth="1"/>
    <col min="6146" max="6146" width="3.7109375" customWidth="1"/>
    <col min="6147" max="6147" width="12.7109375" customWidth="1"/>
    <col min="6148" max="6149" width="3.7109375" customWidth="1"/>
    <col min="6150" max="6150" width="13.42578125" customWidth="1"/>
    <col min="6151" max="6152" width="3.7109375" customWidth="1"/>
    <col min="6153" max="6153" width="26.7109375" customWidth="1"/>
    <col min="6154" max="6156" width="3.7109375" customWidth="1"/>
    <col min="6157" max="6157" width="17" customWidth="1"/>
    <col min="6158" max="6158" width="3.7109375" customWidth="1"/>
    <col min="6159" max="6159" width="15.42578125" customWidth="1"/>
    <col min="6160" max="6166" width="3.7109375" customWidth="1"/>
    <col min="6167" max="6167" width="27.5703125" customWidth="1"/>
    <col min="6401" max="6401" width="12.28515625" customWidth="1"/>
    <col min="6402" max="6402" width="3.7109375" customWidth="1"/>
    <col min="6403" max="6403" width="12.7109375" customWidth="1"/>
    <col min="6404" max="6405" width="3.7109375" customWidth="1"/>
    <col min="6406" max="6406" width="13.42578125" customWidth="1"/>
    <col min="6407" max="6408" width="3.7109375" customWidth="1"/>
    <col min="6409" max="6409" width="26.7109375" customWidth="1"/>
    <col min="6410" max="6412" width="3.7109375" customWidth="1"/>
    <col min="6413" max="6413" width="17" customWidth="1"/>
    <col min="6414" max="6414" width="3.7109375" customWidth="1"/>
    <col min="6415" max="6415" width="15.42578125" customWidth="1"/>
    <col min="6416" max="6422" width="3.7109375" customWidth="1"/>
    <col min="6423" max="6423" width="27.5703125" customWidth="1"/>
    <col min="6657" max="6657" width="12.28515625" customWidth="1"/>
    <col min="6658" max="6658" width="3.7109375" customWidth="1"/>
    <col min="6659" max="6659" width="12.7109375" customWidth="1"/>
    <col min="6660" max="6661" width="3.7109375" customWidth="1"/>
    <col min="6662" max="6662" width="13.42578125" customWidth="1"/>
    <col min="6663" max="6664" width="3.7109375" customWidth="1"/>
    <col min="6665" max="6665" width="26.7109375" customWidth="1"/>
    <col min="6666" max="6668" width="3.7109375" customWidth="1"/>
    <col min="6669" max="6669" width="17" customWidth="1"/>
    <col min="6670" max="6670" width="3.7109375" customWidth="1"/>
    <col min="6671" max="6671" width="15.42578125" customWidth="1"/>
    <col min="6672" max="6678" width="3.7109375" customWidth="1"/>
    <col min="6679" max="6679" width="27.5703125" customWidth="1"/>
    <col min="6913" max="6913" width="12.28515625" customWidth="1"/>
    <col min="6914" max="6914" width="3.7109375" customWidth="1"/>
    <col min="6915" max="6915" width="12.7109375" customWidth="1"/>
    <col min="6916" max="6917" width="3.7109375" customWidth="1"/>
    <col min="6918" max="6918" width="13.42578125" customWidth="1"/>
    <col min="6919" max="6920" width="3.7109375" customWidth="1"/>
    <col min="6921" max="6921" width="26.7109375" customWidth="1"/>
    <col min="6922" max="6924" width="3.7109375" customWidth="1"/>
    <col min="6925" max="6925" width="17" customWidth="1"/>
    <col min="6926" max="6926" width="3.7109375" customWidth="1"/>
    <col min="6927" max="6927" width="15.42578125" customWidth="1"/>
    <col min="6928" max="6934" width="3.7109375" customWidth="1"/>
    <col min="6935" max="6935" width="27.5703125" customWidth="1"/>
    <col min="7169" max="7169" width="12.28515625" customWidth="1"/>
    <col min="7170" max="7170" width="3.7109375" customWidth="1"/>
    <col min="7171" max="7171" width="12.7109375" customWidth="1"/>
    <col min="7172" max="7173" width="3.7109375" customWidth="1"/>
    <col min="7174" max="7174" width="13.42578125" customWidth="1"/>
    <col min="7175" max="7176" width="3.7109375" customWidth="1"/>
    <col min="7177" max="7177" width="26.7109375" customWidth="1"/>
    <col min="7178" max="7180" width="3.7109375" customWidth="1"/>
    <col min="7181" max="7181" width="17" customWidth="1"/>
    <col min="7182" max="7182" width="3.7109375" customWidth="1"/>
    <col min="7183" max="7183" width="15.42578125" customWidth="1"/>
    <col min="7184" max="7190" width="3.7109375" customWidth="1"/>
    <col min="7191" max="7191" width="27.5703125" customWidth="1"/>
    <col min="7425" max="7425" width="12.28515625" customWidth="1"/>
    <col min="7426" max="7426" width="3.7109375" customWidth="1"/>
    <col min="7427" max="7427" width="12.7109375" customWidth="1"/>
    <col min="7428" max="7429" width="3.7109375" customWidth="1"/>
    <col min="7430" max="7430" width="13.42578125" customWidth="1"/>
    <col min="7431" max="7432" width="3.7109375" customWidth="1"/>
    <col min="7433" max="7433" width="26.7109375" customWidth="1"/>
    <col min="7434" max="7436" width="3.7109375" customWidth="1"/>
    <col min="7437" max="7437" width="17" customWidth="1"/>
    <col min="7438" max="7438" width="3.7109375" customWidth="1"/>
    <col min="7439" max="7439" width="15.42578125" customWidth="1"/>
    <col min="7440" max="7446" width="3.7109375" customWidth="1"/>
    <col min="7447" max="7447" width="27.5703125" customWidth="1"/>
    <col min="7681" max="7681" width="12.28515625" customWidth="1"/>
    <col min="7682" max="7682" width="3.7109375" customWidth="1"/>
    <col min="7683" max="7683" width="12.7109375" customWidth="1"/>
    <col min="7684" max="7685" width="3.7109375" customWidth="1"/>
    <col min="7686" max="7686" width="13.42578125" customWidth="1"/>
    <col min="7687" max="7688" width="3.7109375" customWidth="1"/>
    <col min="7689" max="7689" width="26.7109375" customWidth="1"/>
    <col min="7690" max="7692" width="3.7109375" customWidth="1"/>
    <col min="7693" max="7693" width="17" customWidth="1"/>
    <col min="7694" max="7694" width="3.7109375" customWidth="1"/>
    <col min="7695" max="7695" width="15.42578125" customWidth="1"/>
    <col min="7696" max="7702" width="3.7109375" customWidth="1"/>
    <col min="7703" max="7703" width="27.5703125" customWidth="1"/>
    <col min="7937" max="7937" width="12.28515625" customWidth="1"/>
    <col min="7938" max="7938" width="3.7109375" customWidth="1"/>
    <col min="7939" max="7939" width="12.7109375" customWidth="1"/>
    <col min="7940" max="7941" width="3.7109375" customWidth="1"/>
    <col min="7942" max="7942" width="13.42578125" customWidth="1"/>
    <col min="7943" max="7944" width="3.7109375" customWidth="1"/>
    <col min="7945" max="7945" width="26.7109375" customWidth="1"/>
    <col min="7946" max="7948" width="3.7109375" customWidth="1"/>
    <col min="7949" max="7949" width="17" customWidth="1"/>
    <col min="7950" max="7950" width="3.7109375" customWidth="1"/>
    <col min="7951" max="7951" width="15.42578125" customWidth="1"/>
    <col min="7952" max="7958" width="3.7109375" customWidth="1"/>
    <col min="7959" max="7959" width="27.5703125" customWidth="1"/>
    <col min="8193" max="8193" width="12.28515625" customWidth="1"/>
    <col min="8194" max="8194" width="3.7109375" customWidth="1"/>
    <col min="8195" max="8195" width="12.7109375" customWidth="1"/>
    <col min="8196" max="8197" width="3.7109375" customWidth="1"/>
    <col min="8198" max="8198" width="13.42578125" customWidth="1"/>
    <col min="8199" max="8200" width="3.7109375" customWidth="1"/>
    <col min="8201" max="8201" width="26.7109375" customWidth="1"/>
    <col min="8202" max="8204" width="3.7109375" customWidth="1"/>
    <col min="8205" max="8205" width="17" customWidth="1"/>
    <col min="8206" max="8206" width="3.7109375" customWidth="1"/>
    <col min="8207" max="8207" width="15.42578125" customWidth="1"/>
    <col min="8208" max="8214" width="3.7109375" customWidth="1"/>
    <col min="8215" max="8215" width="27.5703125" customWidth="1"/>
    <col min="8449" max="8449" width="12.28515625" customWidth="1"/>
    <col min="8450" max="8450" width="3.7109375" customWidth="1"/>
    <col min="8451" max="8451" width="12.7109375" customWidth="1"/>
    <col min="8452" max="8453" width="3.7109375" customWidth="1"/>
    <col min="8454" max="8454" width="13.42578125" customWidth="1"/>
    <col min="8455" max="8456" width="3.7109375" customWidth="1"/>
    <col min="8457" max="8457" width="26.7109375" customWidth="1"/>
    <col min="8458" max="8460" width="3.7109375" customWidth="1"/>
    <col min="8461" max="8461" width="17" customWidth="1"/>
    <col min="8462" max="8462" width="3.7109375" customWidth="1"/>
    <col min="8463" max="8463" width="15.42578125" customWidth="1"/>
    <col min="8464" max="8470" width="3.7109375" customWidth="1"/>
    <col min="8471" max="8471" width="27.5703125" customWidth="1"/>
    <col min="8705" max="8705" width="12.28515625" customWidth="1"/>
    <col min="8706" max="8706" width="3.7109375" customWidth="1"/>
    <col min="8707" max="8707" width="12.7109375" customWidth="1"/>
    <col min="8708" max="8709" width="3.7109375" customWidth="1"/>
    <col min="8710" max="8710" width="13.42578125" customWidth="1"/>
    <col min="8711" max="8712" width="3.7109375" customWidth="1"/>
    <col min="8713" max="8713" width="26.7109375" customWidth="1"/>
    <col min="8714" max="8716" width="3.7109375" customWidth="1"/>
    <col min="8717" max="8717" width="17" customWidth="1"/>
    <col min="8718" max="8718" width="3.7109375" customWidth="1"/>
    <col min="8719" max="8719" width="15.42578125" customWidth="1"/>
    <col min="8720" max="8726" width="3.7109375" customWidth="1"/>
    <col min="8727" max="8727" width="27.5703125" customWidth="1"/>
    <col min="8961" max="8961" width="12.28515625" customWidth="1"/>
    <col min="8962" max="8962" width="3.7109375" customWidth="1"/>
    <col min="8963" max="8963" width="12.7109375" customWidth="1"/>
    <col min="8964" max="8965" width="3.7109375" customWidth="1"/>
    <col min="8966" max="8966" width="13.42578125" customWidth="1"/>
    <col min="8967" max="8968" width="3.7109375" customWidth="1"/>
    <col min="8969" max="8969" width="26.7109375" customWidth="1"/>
    <col min="8970" max="8972" width="3.7109375" customWidth="1"/>
    <col min="8973" max="8973" width="17" customWidth="1"/>
    <col min="8974" max="8974" width="3.7109375" customWidth="1"/>
    <col min="8975" max="8975" width="15.42578125" customWidth="1"/>
    <col min="8976" max="8982" width="3.7109375" customWidth="1"/>
    <col min="8983" max="8983" width="27.5703125" customWidth="1"/>
    <col min="9217" max="9217" width="12.28515625" customWidth="1"/>
    <col min="9218" max="9218" width="3.7109375" customWidth="1"/>
    <col min="9219" max="9219" width="12.7109375" customWidth="1"/>
    <col min="9220" max="9221" width="3.7109375" customWidth="1"/>
    <col min="9222" max="9222" width="13.42578125" customWidth="1"/>
    <col min="9223" max="9224" width="3.7109375" customWidth="1"/>
    <col min="9225" max="9225" width="26.7109375" customWidth="1"/>
    <col min="9226" max="9228" width="3.7109375" customWidth="1"/>
    <col min="9229" max="9229" width="17" customWidth="1"/>
    <col min="9230" max="9230" width="3.7109375" customWidth="1"/>
    <col min="9231" max="9231" width="15.42578125" customWidth="1"/>
    <col min="9232" max="9238" width="3.7109375" customWidth="1"/>
    <col min="9239" max="9239" width="27.5703125" customWidth="1"/>
    <col min="9473" max="9473" width="12.28515625" customWidth="1"/>
    <col min="9474" max="9474" width="3.7109375" customWidth="1"/>
    <col min="9475" max="9475" width="12.7109375" customWidth="1"/>
    <col min="9476" max="9477" width="3.7109375" customWidth="1"/>
    <col min="9478" max="9478" width="13.42578125" customWidth="1"/>
    <col min="9479" max="9480" width="3.7109375" customWidth="1"/>
    <col min="9481" max="9481" width="26.7109375" customWidth="1"/>
    <col min="9482" max="9484" width="3.7109375" customWidth="1"/>
    <col min="9485" max="9485" width="17" customWidth="1"/>
    <col min="9486" max="9486" width="3.7109375" customWidth="1"/>
    <col min="9487" max="9487" width="15.42578125" customWidth="1"/>
    <col min="9488" max="9494" width="3.7109375" customWidth="1"/>
    <col min="9495" max="9495" width="27.5703125" customWidth="1"/>
    <col min="9729" max="9729" width="12.28515625" customWidth="1"/>
    <col min="9730" max="9730" width="3.7109375" customWidth="1"/>
    <col min="9731" max="9731" width="12.7109375" customWidth="1"/>
    <col min="9732" max="9733" width="3.7109375" customWidth="1"/>
    <col min="9734" max="9734" width="13.42578125" customWidth="1"/>
    <col min="9735" max="9736" width="3.7109375" customWidth="1"/>
    <col min="9737" max="9737" width="26.7109375" customWidth="1"/>
    <col min="9738" max="9740" width="3.7109375" customWidth="1"/>
    <col min="9741" max="9741" width="17" customWidth="1"/>
    <col min="9742" max="9742" width="3.7109375" customWidth="1"/>
    <col min="9743" max="9743" width="15.42578125" customWidth="1"/>
    <col min="9744" max="9750" width="3.7109375" customWidth="1"/>
    <col min="9751" max="9751" width="27.5703125" customWidth="1"/>
    <col min="9985" max="9985" width="12.28515625" customWidth="1"/>
    <col min="9986" max="9986" width="3.7109375" customWidth="1"/>
    <col min="9987" max="9987" width="12.7109375" customWidth="1"/>
    <col min="9988" max="9989" width="3.7109375" customWidth="1"/>
    <col min="9990" max="9990" width="13.42578125" customWidth="1"/>
    <col min="9991" max="9992" width="3.7109375" customWidth="1"/>
    <col min="9993" max="9993" width="26.7109375" customWidth="1"/>
    <col min="9994" max="9996" width="3.7109375" customWidth="1"/>
    <col min="9997" max="9997" width="17" customWidth="1"/>
    <col min="9998" max="9998" width="3.7109375" customWidth="1"/>
    <col min="9999" max="9999" width="15.42578125" customWidth="1"/>
    <col min="10000" max="10006" width="3.7109375" customWidth="1"/>
    <col min="10007" max="10007" width="27.5703125" customWidth="1"/>
    <col min="10241" max="10241" width="12.28515625" customWidth="1"/>
    <col min="10242" max="10242" width="3.7109375" customWidth="1"/>
    <col min="10243" max="10243" width="12.7109375" customWidth="1"/>
    <col min="10244" max="10245" width="3.7109375" customWidth="1"/>
    <col min="10246" max="10246" width="13.42578125" customWidth="1"/>
    <col min="10247" max="10248" width="3.7109375" customWidth="1"/>
    <col min="10249" max="10249" width="26.7109375" customWidth="1"/>
    <col min="10250" max="10252" width="3.7109375" customWidth="1"/>
    <col min="10253" max="10253" width="17" customWidth="1"/>
    <col min="10254" max="10254" width="3.7109375" customWidth="1"/>
    <col min="10255" max="10255" width="15.42578125" customWidth="1"/>
    <col min="10256" max="10262" width="3.7109375" customWidth="1"/>
    <col min="10263" max="10263" width="27.5703125" customWidth="1"/>
    <col min="10497" max="10497" width="12.28515625" customWidth="1"/>
    <col min="10498" max="10498" width="3.7109375" customWidth="1"/>
    <col min="10499" max="10499" width="12.7109375" customWidth="1"/>
    <col min="10500" max="10501" width="3.7109375" customWidth="1"/>
    <col min="10502" max="10502" width="13.42578125" customWidth="1"/>
    <col min="10503" max="10504" width="3.7109375" customWidth="1"/>
    <col min="10505" max="10505" width="26.7109375" customWidth="1"/>
    <col min="10506" max="10508" width="3.7109375" customWidth="1"/>
    <col min="10509" max="10509" width="17" customWidth="1"/>
    <col min="10510" max="10510" width="3.7109375" customWidth="1"/>
    <col min="10511" max="10511" width="15.42578125" customWidth="1"/>
    <col min="10512" max="10518" width="3.7109375" customWidth="1"/>
    <col min="10519" max="10519" width="27.5703125" customWidth="1"/>
    <col min="10753" max="10753" width="12.28515625" customWidth="1"/>
    <col min="10754" max="10754" width="3.7109375" customWidth="1"/>
    <col min="10755" max="10755" width="12.7109375" customWidth="1"/>
    <col min="10756" max="10757" width="3.7109375" customWidth="1"/>
    <col min="10758" max="10758" width="13.42578125" customWidth="1"/>
    <col min="10759" max="10760" width="3.7109375" customWidth="1"/>
    <col min="10761" max="10761" width="26.7109375" customWidth="1"/>
    <col min="10762" max="10764" width="3.7109375" customWidth="1"/>
    <col min="10765" max="10765" width="17" customWidth="1"/>
    <col min="10766" max="10766" width="3.7109375" customWidth="1"/>
    <col min="10767" max="10767" width="15.42578125" customWidth="1"/>
    <col min="10768" max="10774" width="3.7109375" customWidth="1"/>
    <col min="10775" max="10775" width="27.5703125" customWidth="1"/>
    <col min="11009" max="11009" width="12.28515625" customWidth="1"/>
    <col min="11010" max="11010" width="3.7109375" customWidth="1"/>
    <col min="11011" max="11011" width="12.7109375" customWidth="1"/>
    <col min="11012" max="11013" width="3.7109375" customWidth="1"/>
    <col min="11014" max="11014" width="13.42578125" customWidth="1"/>
    <col min="11015" max="11016" width="3.7109375" customWidth="1"/>
    <col min="11017" max="11017" width="26.7109375" customWidth="1"/>
    <col min="11018" max="11020" width="3.7109375" customWidth="1"/>
    <col min="11021" max="11021" width="17" customWidth="1"/>
    <col min="11022" max="11022" width="3.7109375" customWidth="1"/>
    <col min="11023" max="11023" width="15.42578125" customWidth="1"/>
    <col min="11024" max="11030" width="3.7109375" customWidth="1"/>
    <col min="11031" max="11031" width="27.5703125" customWidth="1"/>
    <col min="11265" max="11265" width="12.28515625" customWidth="1"/>
    <col min="11266" max="11266" width="3.7109375" customWidth="1"/>
    <col min="11267" max="11267" width="12.7109375" customWidth="1"/>
    <col min="11268" max="11269" width="3.7109375" customWidth="1"/>
    <col min="11270" max="11270" width="13.42578125" customWidth="1"/>
    <col min="11271" max="11272" width="3.7109375" customWidth="1"/>
    <col min="11273" max="11273" width="26.7109375" customWidth="1"/>
    <col min="11274" max="11276" width="3.7109375" customWidth="1"/>
    <col min="11277" max="11277" width="17" customWidth="1"/>
    <col min="11278" max="11278" width="3.7109375" customWidth="1"/>
    <col min="11279" max="11279" width="15.42578125" customWidth="1"/>
    <col min="11280" max="11286" width="3.7109375" customWidth="1"/>
    <col min="11287" max="11287" width="27.5703125" customWidth="1"/>
    <col min="11521" max="11521" width="12.28515625" customWidth="1"/>
    <col min="11522" max="11522" width="3.7109375" customWidth="1"/>
    <col min="11523" max="11523" width="12.7109375" customWidth="1"/>
    <col min="11524" max="11525" width="3.7109375" customWidth="1"/>
    <col min="11526" max="11526" width="13.42578125" customWidth="1"/>
    <col min="11527" max="11528" width="3.7109375" customWidth="1"/>
    <col min="11529" max="11529" width="26.7109375" customWidth="1"/>
    <col min="11530" max="11532" width="3.7109375" customWidth="1"/>
    <col min="11533" max="11533" width="17" customWidth="1"/>
    <col min="11534" max="11534" width="3.7109375" customWidth="1"/>
    <col min="11535" max="11535" width="15.42578125" customWidth="1"/>
    <col min="11536" max="11542" width="3.7109375" customWidth="1"/>
    <col min="11543" max="11543" width="27.5703125" customWidth="1"/>
    <col min="11777" max="11777" width="12.28515625" customWidth="1"/>
    <col min="11778" max="11778" width="3.7109375" customWidth="1"/>
    <col min="11779" max="11779" width="12.7109375" customWidth="1"/>
    <col min="11780" max="11781" width="3.7109375" customWidth="1"/>
    <col min="11782" max="11782" width="13.42578125" customWidth="1"/>
    <col min="11783" max="11784" width="3.7109375" customWidth="1"/>
    <col min="11785" max="11785" width="26.7109375" customWidth="1"/>
    <col min="11786" max="11788" width="3.7109375" customWidth="1"/>
    <col min="11789" max="11789" width="17" customWidth="1"/>
    <col min="11790" max="11790" width="3.7109375" customWidth="1"/>
    <col min="11791" max="11791" width="15.42578125" customWidth="1"/>
    <col min="11792" max="11798" width="3.7109375" customWidth="1"/>
    <col min="11799" max="11799" width="27.5703125" customWidth="1"/>
    <col min="12033" max="12033" width="12.28515625" customWidth="1"/>
    <col min="12034" max="12034" width="3.7109375" customWidth="1"/>
    <col min="12035" max="12035" width="12.7109375" customWidth="1"/>
    <col min="12036" max="12037" width="3.7109375" customWidth="1"/>
    <col min="12038" max="12038" width="13.42578125" customWidth="1"/>
    <col min="12039" max="12040" width="3.7109375" customWidth="1"/>
    <col min="12041" max="12041" width="26.7109375" customWidth="1"/>
    <col min="12042" max="12044" width="3.7109375" customWidth="1"/>
    <col min="12045" max="12045" width="17" customWidth="1"/>
    <col min="12046" max="12046" width="3.7109375" customWidth="1"/>
    <col min="12047" max="12047" width="15.42578125" customWidth="1"/>
    <col min="12048" max="12054" width="3.7109375" customWidth="1"/>
    <col min="12055" max="12055" width="27.5703125" customWidth="1"/>
    <col min="12289" max="12289" width="12.28515625" customWidth="1"/>
    <col min="12290" max="12290" width="3.7109375" customWidth="1"/>
    <col min="12291" max="12291" width="12.7109375" customWidth="1"/>
    <col min="12292" max="12293" width="3.7109375" customWidth="1"/>
    <col min="12294" max="12294" width="13.42578125" customWidth="1"/>
    <col min="12295" max="12296" width="3.7109375" customWidth="1"/>
    <col min="12297" max="12297" width="26.7109375" customWidth="1"/>
    <col min="12298" max="12300" width="3.7109375" customWidth="1"/>
    <col min="12301" max="12301" width="17" customWidth="1"/>
    <col min="12302" max="12302" width="3.7109375" customWidth="1"/>
    <col min="12303" max="12303" width="15.42578125" customWidth="1"/>
    <col min="12304" max="12310" width="3.7109375" customWidth="1"/>
    <col min="12311" max="12311" width="27.5703125" customWidth="1"/>
    <col min="12545" max="12545" width="12.28515625" customWidth="1"/>
    <col min="12546" max="12546" width="3.7109375" customWidth="1"/>
    <col min="12547" max="12547" width="12.7109375" customWidth="1"/>
    <col min="12548" max="12549" width="3.7109375" customWidth="1"/>
    <col min="12550" max="12550" width="13.42578125" customWidth="1"/>
    <col min="12551" max="12552" width="3.7109375" customWidth="1"/>
    <col min="12553" max="12553" width="26.7109375" customWidth="1"/>
    <col min="12554" max="12556" width="3.7109375" customWidth="1"/>
    <col min="12557" max="12557" width="17" customWidth="1"/>
    <col min="12558" max="12558" width="3.7109375" customWidth="1"/>
    <col min="12559" max="12559" width="15.42578125" customWidth="1"/>
    <col min="12560" max="12566" width="3.7109375" customWidth="1"/>
    <col min="12567" max="12567" width="27.5703125" customWidth="1"/>
    <col min="12801" max="12801" width="12.28515625" customWidth="1"/>
    <col min="12802" max="12802" width="3.7109375" customWidth="1"/>
    <col min="12803" max="12803" width="12.7109375" customWidth="1"/>
    <col min="12804" max="12805" width="3.7109375" customWidth="1"/>
    <col min="12806" max="12806" width="13.42578125" customWidth="1"/>
    <col min="12807" max="12808" width="3.7109375" customWidth="1"/>
    <col min="12809" max="12809" width="26.7109375" customWidth="1"/>
    <col min="12810" max="12812" width="3.7109375" customWidth="1"/>
    <col min="12813" max="12813" width="17" customWidth="1"/>
    <col min="12814" max="12814" width="3.7109375" customWidth="1"/>
    <col min="12815" max="12815" width="15.42578125" customWidth="1"/>
    <col min="12816" max="12822" width="3.7109375" customWidth="1"/>
    <col min="12823" max="12823" width="27.5703125" customWidth="1"/>
    <col min="13057" max="13057" width="12.28515625" customWidth="1"/>
    <col min="13058" max="13058" width="3.7109375" customWidth="1"/>
    <col min="13059" max="13059" width="12.7109375" customWidth="1"/>
    <col min="13060" max="13061" width="3.7109375" customWidth="1"/>
    <col min="13062" max="13062" width="13.42578125" customWidth="1"/>
    <col min="13063" max="13064" width="3.7109375" customWidth="1"/>
    <col min="13065" max="13065" width="26.7109375" customWidth="1"/>
    <col min="13066" max="13068" width="3.7109375" customWidth="1"/>
    <col min="13069" max="13069" width="17" customWidth="1"/>
    <col min="13070" max="13070" width="3.7109375" customWidth="1"/>
    <col min="13071" max="13071" width="15.42578125" customWidth="1"/>
    <col min="13072" max="13078" width="3.7109375" customWidth="1"/>
    <col min="13079" max="13079" width="27.5703125" customWidth="1"/>
    <col min="13313" max="13313" width="12.28515625" customWidth="1"/>
    <col min="13314" max="13314" width="3.7109375" customWidth="1"/>
    <col min="13315" max="13315" width="12.7109375" customWidth="1"/>
    <col min="13316" max="13317" width="3.7109375" customWidth="1"/>
    <col min="13318" max="13318" width="13.42578125" customWidth="1"/>
    <col min="13319" max="13320" width="3.7109375" customWidth="1"/>
    <col min="13321" max="13321" width="26.7109375" customWidth="1"/>
    <col min="13322" max="13324" width="3.7109375" customWidth="1"/>
    <col min="13325" max="13325" width="17" customWidth="1"/>
    <col min="13326" max="13326" width="3.7109375" customWidth="1"/>
    <col min="13327" max="13327" width="15.42578125" customWidth="1"/>
    <col min="13328" max="13334" width="3.7109375" customWidth="1"/>
    <col min="13335" max="13335" width="27.5703125" customWidth="1"/>
    <col min="13569" max="13569" width="12.28515625" customWidth="1"/>
    <col min="13570" max="13570" width="3.7109375" customWidth="1"/>
    <col min="13571" max="13571" width="12.7109375" customWidth="1"/>
    <col min="13572" max="13573" width="3.7109375" customWidth="1"/>
    <col min="13574" max="13574" width="13.42578125" customWidth="1"/>
    <col min="13575" max="13576" width="3.7109375" customWidth="1"/>
    <col min="13577" max="13577" width="26.7109375" customWidth="1"/>
    <col min="13578" max="13580" width="3.7109375" customWidth="1"/>
    <col min="13581" max="13581" width="17" customWidth="1"/>
    <col min="13582" max="13582" width="3.7109375" customWidth="1"/>
    <col min="13583" max="13583" width="15.42578125" customWidth="1"/>
    <col min="13584" max="13590" width="3.7109375" customWidth="1"/>
    <col min="13591" max="13591" width="27.5703125" customWidth="1"/>
    <col min="13825" max="13825" width="12.28515625" customWidth="1"/>
    <col min="13826" max="13826" width="3.7109375" customWidth="1"/>
    <col min="13827" max="13827" width="12.7109375" customWidth="1"/>
    <col min="13828" max="13829" width="3.7109375" customWidth="1"/>
    <col min="13830" max="13830" width="13.42578125" customWidth="1"/>
    <col min="13831" max="13832" width="3.7109375" customWidth="1"/>
    <col min="13833" max="13833" width="26.7109375" customWidth="1"/>
    <col min="13834" max="13836" width="3.7109375" customWidth="1"/>
    <col min="13837" max="13837" width="17" customWidth="1"/>
    <col min="13838" max="13838" width="3.7109375" customWidth="1"/>
    <col min="13839" max="13839" width="15.42578125" customWidth="1"/>
    <col min="13840" max="13846" width="3.7109375" customWidth="1"/>
    <col min="13847" max="13847" width="27.5703125" customWidth="1"/>
    <col min="14081" max="14081" width="12.28515625" customWidth="1"/>
    <col min="14082" max="14082" width="3.7109375" customWidth="1"/>
    <col min="14083" max="14083" width="12.7109375" customWidth="1"/>
    <col min="14084" max="14085" width="3.7109375" customWidth="1"/>
    <col min="14086" max="14086" width="13.42578125" customWidth="1"/>
    <col min="14087" max="14088" width="3.7109375" customWidth="1"/>
    <col min="14089" max="14089" width="26.7109375" customWidth="1"/>
    <col min="14090" max="14092" width="3.7109375" customWidth="1"/>
    <col min="14093" max="14093" width="17" customWidth="1"/>
    <col min="14094" max="14094" width="3.7109375" customWidth="1"/>
    <col min="14095" max="14095" width="15.42578125" customWidth="1"/>
    <col min="14096" max="14102" width="3.7109375" customWidth="1"/>
    <col min="14103" max="14103" width="27.5703125" customWidth="1"/>
    <col min="14337" max="14337" width="12.28515625" customWidth="1"/>
    <col min="14338" max="14338" width="3.7109375" customWidth="1"/>
    <col min="14339" max="14339" width="12.7109375" customWidth="1"/>
    <col min="14340" max="14341" width="3.7109375" customWidth="1"/>
    <col min="14342" max="14342" width="13.42578125" customWidth="1"/>
    <col min="14343" max="14344" width="3.7109375" customWidth="1"/>
    <col min="14345" max="14345" width="26.7109375" customWidth="1"/>
    <col min="14346" max="14348" width="3.7109375" customWidth="1"/>
    <col min="14349" max="14349" width="17" customWidth="1"/>
    <col min="14350" max="14350" width="3.7109375" customWidth="1"/>
    <col min="14351" max="14351" width="15.42578125" customWidth="1"/>
    <col min="14352" max="14358" width="3.7109375" customWidth="1"/>
    <col min="14359" max="14359" width="27.5703125" customWidth="1"/>
    <col min="14593" max="14593" width="12.28515625" customWidth="1"/>
    <col min="14594" max="14594" width="3.7109375" customWidth="1"/>
    <col min="14595" max="14595" width="12.7109375" customWidth="1"/>
    <col min="14596" max="14597" width="3.7109375" customWidth="1"/>
    <col min="14598" max="14598" width="13.42578125" customWidth="1"/>
    <col min="14599" max="14600" width="3.7109375" customWidth="1"/>
    <col min="14601" max="14601" width="26.7109375" customWidth="1"/>
    <col min="14602" max="14604" width="3.7109375" customWidth="1"/>
    <col min="14605" max="14605" width="17" customWidth="1"/>
    <col min="14606" max="14606" width="3.7109375" customWidth="1"/>
    <col min="14607" max="14607" width="15.42578125" customWidth="1"/>
    <col min="14608" max="14614" width="3.7109375" customWidth="1"/>
    <col min="14615" max="14615" width="27.5703125" customWidth="1"/>
    <col min="14849" max="14849" width="12.28515625" customWidth="1"/>
    <col min="14850" max="14850" width="3.7109375" customWidth="1"/>
    <col min="14851" max="14851" width="12.7109375" customWidth="1"/>
    <col min="14852" max="14853" width="3.7109375" customWidth="1"/>
    <col min="14854" max="14854" width="13.42578125" customWidth="1"/>
    <col min="14855" max="14856" width="3.7109375" customWidth="1"/>
    <col min="14857" max="14857" width="26.7109375" customWidth="1"/>
    <col min="14858" max="14860" width="3.7109375" customWidth="1"/>
    <col min="14861" max="14861" width="17" customWidth="1"/>
    <col min="14862" max="14862" width="3.7109375" customWidth="1"/>
    <col min="14863" max="14863" width="15.42578125" customWidth="1"/>
    <col min="14864" max="14870" width="3.7109375" customWidth="1"/>
    <col min="14871" max="14871" width="27.5703125" customWidth="1"/>
    <col min="15105" max="15105" width="12.28515625" customWidth="1"/>
    <col min="15106" max="15106" width="3.7109375" customWidth="1"/>
    <col min="15107" max="15107" width="12.7109375" customWidth="1"/>
    <col min="15108" max="15109" width="3.7109375" customWidth="1"/>
    <col min="15110" max="15110" width="13.42578125" customWidth="1"/>
    <col min="15111" max="15112" width="3.7109375" customWidth="1"/>
    <col min="15113" max="15113" width="26.7109375" customWidth="1"/>
    <col min="15114" max="15116" width="3.7109375" customWidth="1"/>
    <col min="15117" max="15117" width="17" customWidth="1"/>
    <col min="15118" max="15118" width="3.7109375" customWidth="1"/>
    <col min="15119" max="15119" width="15.42578125" customWidth="1"/>
    <col min="15120" max="15126" width="3.7109375" customWidth="1"/>
    <col min="15127" max="15127" width="27.5703125" customWidth="1"/>
    <col min="15361" max="15361" width="12.28515625" customWidth="1"/>
    <col min="15362" max="15362" width="3.7109375" customWidth="1"/>
    <col min="15363" max="15363" width="12.7109375" customWidth="1"/>
    <col min="15364" max="15365" width="3.7109375" customWidth="1"/>
    <col min="15366" max="15366" width="13.42578125" customWidth="1"/>
    <col min="15367" max="15368" width="3.7109375" customWidth="1"/>
    <col min="15369" max="15369" width="26.7109375" customWidth="1"/>
    <col min="15370" max="15372" width="3.7109375" customWidth="1"/>
    <col min="15373" max="15373" width="17" customWidth="1"/>
    <col min="15374" max="15374" width="3.7109375" customWidth="1"/>
    <col min="15375" max="15375" width="15.42578125" customWidth="1"/>
    <col min="15376" max="15382" width="3.7109375" customWidth="1"/>
    <col min="15383" max="15383" width="27.5703125" customWidth="1"/>
    <col min="15617" max="15617" width="12.28515625" customWidth="1"/>
    <col min="15618" max="15618" width="3.7109375" customWidth="1"/>
    <col min="15619" max="15619" width="12.7109375" customWidth="1"/>
    <col min="15620" max="15621" width="3.7109375" customWidth="1"/>
    <col min="15622" max="15622" width="13.42578125" customWidth="1"/>
    <col min="15623" max="15624" width="3.7109375" customWidth="1"/>
    <col min="15625" max="15625" width="26.7109375" customWidth="1"/>
    <col min="15626" max="15628" width="3.7109375" customWidth="1"/>
    <col min="15629" max="15629" width="17" customWidth="1"/>
    <col min="15630" max="15630" width="3.7109375" customWidth="1"/>
    <col min="15631" max="15631" width="15.42578125" customWidth="1"/>
    <col min="15632" max="15638" width="3.7109375" customWidth="1"/>
    <col min="15639" max="15639" width="27.5703125" customWidth="1"/>
    <col min="15873" max="15873" width="12.28515625" customWidth="1"/>
    <col min="15874" max="15874" width="3.7109375" customWidth="1"/>
    <col min="15875" max="15875" width="12.7109375" customWidth="1"/>
    <col min="15876" max="15877" width="3.7109375" customWidth="1"/>
    <col min="15878" max="15878" width="13.42578125" customWidth="1"/>
    <col min="15879" max="15880" width="3.7109375" customWidth="1"/>
    <col min="15881" max="15881" width="26.7109375" customWidth="1"/>
    <col min="15882" max="15884" width="3.7109375" customWidth="1"/>
    <col min="15885" max="15885" width="17" customWidth="1"/>
    <col min="15886" max="15886" width="3.7109375" customWidth="1"/>
    <col min="15887" max="15887" width="15.42578125" customWidth="1"/>
    <col min="15888" max="15894" width="3.7109375" customWidth="1"/>
    <col min="15895" max="15895" width="27.5703125" customWidth="1"/>
    <col min="16129" max="16129" width="12.28515625" customWidth="1"/>
    <col min="16130" max="16130" width="3.7109375" customWidth="1"/>
    <col min="16131" max="16131" width="12.7109375" customWidth="1"/>
    <col min="16132" max="16133" width="3.7109375" customWidth="1"/>
    <col min="16134" max="16134" width="13.42578125" customWidth="1"/>
    <col min="16135" max="16136" width="3.7109375" customWidth="1"/>
    <col min="16137" max="16137" width="26.7109375" customWidth="1"/>
    <col min="16138" max="16140" width="3.7109375" customWidth="1"/>
    <col min="16141" max="16141" width="17" customWidth="1"/>
    <col min="16142" max="16142" width="3.7109375" customWidth="1"/>
    <col min="16143" max="16143" width="15.42578125" customWidth="1"/>
    <col min="16144" max="16150" width="3.7109375" customWidth="1"/>
    <col min="16151" max="16151" width="27.5703125" customWidth="1"/>
  </cols>
  <sheetData>
    <row r="1" spans="1:23" ht="21" customHeight="1" thickBot="1">
      <c r="A1" s="336" t="s">
        <v>159</v>
      </c>
      <c r="B1" s="337"/>
      <c r="C1" s="337"/>
      <c r="D1" s="337"/>
      <c r="E1" s="337"/>
      <c r="F1" s="337"/>
      <c r="G1" s="337"/>
      <c r="H1" s="337"/>
      <c r="I1" s="337"/>
      <c r="J1" s="337"/>
      <c r="K1" s="337"/>
      <c r="L1" s="337"/>
      <c r="M1" s="337"/>
      <c r="N1" s="337"/>
      <c r="O1" s="337"/>
      <c r="P1" s="337"/>
      <c r="Q1" s="337"/>
      <c r="R1" s="337"/>
      <c r="S1" s="337"/>
      <c r="T1" s="337"/>
      <c r="U1" s="337"/>
      <c r="V1" s="337"/>
      <c r="W1" s="337"/>
    </row>
    <row r="2" spans="1:23" s="237" customFormat="1" ht="105.75" thickBot="1">
      <c r="A2" s="232" t="s">
        <v>160</v>
      </c>
      <c r="B2" s="233"/>
      <c r="C2" s="234" t="s">
        <v>161</v>
      </c>
      <c r="D2" s="234" t="s">
        <v>162</v>
      </c>
      <c r="E2" s="233"/>
      <c r="F2" s="234" t="s">
        <v>163</v>
      </c>
      <c r="G2" s="234" t="s">
        <v>162</v>
      </c>
      <c r="H2" s="233"/>
      <c r="I2" s="235" t="s">
        <v>1</v>
      </c>
      <c r="J2" s="233"/>
      <c r="K2" s="234" t="s">
        <v>66</v>
      </c>
      <c r="L2" s="233"/>
      <c r="M2" s="234" t="s">
        <v>164</v>
      </c>
      <c r="N2" s="233"/>
      <c r="O2" s="234" t="s">
        <v>165</v>
      </c>
      <c r="P2" s="233"/>
      <c r="Q2" s="234" t="s">
        <v>166</v>
      </c>
      <c r="R2" s="233"/>
      <c r="S2" s="234" t="s">
        <v>167</v>
      </c>
      <c r="T2" s="233"/>
      <c r="U2" s="234" t="s">
        <v>168</v>
      </c>
      <c r="V2" s="233"/>
      <c r="W2" s="236" t="s">
        <v>169</v>
      </c>
    </row>
    <row r="3" spans="1:23" s="241" customFormat="1" ht="14.25">
      <c r="A3" s="238"/>
      <c r="B3" s="239"/>
      <c r="C3" s="240"/>
      <c r="E3" s="239"/>
      <c r="H3" s="239"/>
      <c r="J3" s="239"/>
      <c r="L3" s="239"/>
      <c r="M3" s="242"/>
      <c r="N3" s="239"/>
      <c r="O3" s="242"/>
      <c r="P3" s="243"/>
      <c r="Q3" s="242"/>
      <c r="R3" s="239"/>
      <c r="T3" s="239"/>
      <c r="V3" s="239"/>
    </row>
    <row r="4" spans="1:23" s="241" customFormat="1" ht="14.25">
      <c r="A4" s="238"/>
      <c r="B4" s="239"/>
      <c r="E4" s="239"/>
      <c r="H4" s="239"/>
      <c r="J4" s="239"/>
      <c r="L4" s="239"/>
      <c r="M4" s="242"/>
      <c r="N4" s="239"/>
      <c r="O4" s="242"/>
      <c r="P4" s="243"/>
      <c r="Q4" s="242"/>
      <c r="R4" s="239"/>
      <c r="T4" s="239"/>
      <c r="V4" s="239"/>
    </row>
    <row r="5" spans="1:23" s="241" customFormat="1" ht="14.25">
      <c r="A5" s="238"/>
      <c r="B5" s="239"/>
      <c r="C5" s="240"/>
      <c r="E5" s="239"/>
      <c r="H5" s="239"/>
      <c r="J5" s="239"/>
      <c r="L5" s="239"/>
      <c r="M5" s="242"/>
      <c r="N5" s="239"/>
      <c r="O5" s="242"/>
      <c r="P5" s="243"/>
      <c r="Q5" s="242"/>
      <c r="R5" s="239"/>
      <c r="T5" s="239"/>
      <c r="V5" s="239"/>
    </row>
    <row r="6" spans="1:23" s="241" customFormat="1" ht="14.25">
      <c r="A6" s="238"/>
      <c r="B6" s="239"/>
      <c r="C6" s="240"/>
      <c r="E6" s="239"/>
      <c r="H6" s="239"/>
      <c r="J6" s="239"/>
      <c r="L6" s="239"/>
      <c r="M6" s="242"/>
      <c r="N6" s="239"/>
      <c r="O6" s="242"/>
      <c r="P6" s="243"/>
      <c r="Q6" s="242"/>
      <c r="R6" s="239"/>
      <c r="T6" s="239"/>
      <c r="V6" s="239"/>
    </row>
    <row r="7" spans="1:23" s="241" customFormat="1" ht="14.25">
      <c r="A7" s="238"/>
      <c r="B7" s="239"/>
      <c r="E7" s="239"/>
      <c r="H7" s="239"/>
      <c r="J7" s="239"/>
      <c r="L7" s="239"/>
      <c r="M7" s="242"/>
      <c r="N7" s="239"/>
      <c r="O7" s="242"/>
      <c r="P7" s="243"/>
      <c r="Q7" s="242"/>
      <c r="R7" s="239"/>
      <c r="T7" s="239"/>
      <c r="V7" s="239"/>
    </row>
    <row r="8" spans="1:23" s="241" customFormat="1" ht="14.25">
      <c r="A8" s="238"/>
      <c r="B8" s="239"/>
      <c r="C8" s="240"/>
      <c r="E8" s="239"/>
      <c r="H8" s="239"/>
      <c r="J8" s="239"/>
      <c r="L8" s="239"/>
      <c r="M8" s="242"/>
      <c r="N8" s="239"/>
      <c r="O8" s="242"/>
      <c r="P8" s="243"/>
      <c r="Q8" s="242"/>
      <c r="R8" s="239"/>
      <c r="T8" s="239"/>
      <c r="V8" s="239"/>
    </row>
    <row r="9" spans="1:23" s="241" customFormat="1" ht="14.25">
      <c r="A9" s="238"/>
      <c r="B9" s="239"/>
      <c r="E9" s="239"/>
      <c r="H9" s="239"/>
      <c r="J9" s="239"/>
      <c r="L9" s="239"/>
      <c r="M9" s="242"/>
      <c r="N9" s="239"/>
      <c r="O9" s="242"/>
      <c r="P9" s="243"/>
      <c r="Q9" s="242"/>
      <c r="R9" s="239"/>
      <c r="T9" s="239"/>
      <c r="V9" s="239"/>
    </row>
    <row r="10" spans="1:23" s="241" customFormat="1" ht="14.25">
      <c r="A10" s="238"/>
      <c r="B10" s="239"/>
      <c r="E10" s="239"/>
      <c r="H10" s="239"/>
      <c r="J10" s="239"/>
      <c r="L10" s="239"/>
      <c r="M10" s="242"/>
      <c r="N10" s="239"/>
      <c r="O10" s="242"/>
      <c r="P10" s="243"/>
      <c r="Q10" s="242"/>
      <c r="R10" s="239"/>
      <c r="T10" s="239"/>
      <c r="V10" s="239"/>
    </row>
    <row r="11" spans="1:23" s="241" customFormat="1" ht="14.25">
      <c r="A11" s="238"/>
      <c r="B11" s="239"/>
      <c r="E11" s="239"/>
      <c r="H11" s="239"/>
      <c r="J11" s="239"/>
      <c r="L11" s="239"/>
      <c r="M11" s="242"/>
      <c r="N11" s="239"/>
      <c r="O11" s="242"/>
      <c r="P11" s="243"/>
      <c r="Q11" s="242"/>
      <c r="R11" s="239"/>
      <c r="T11" s="239"/>
      <c r="V11" s="239"/>
    </row>
    <row r="12" spans="1:23" s="241" customFormat="1" ht="14.25">
      <c r="A12" s="238"/>
      <c r="B12" s="239"/>
      <c r="E12" s="239"/>
      <c r="H12" s="239"/>
      <c r="J12" s="239"/>
      <c r="L12" s="239"/>
      <c r="M12" s="242"/>
      <c r="N12" s="239"/>
      <c r="O12" s="242"/>
      <c r="P12" s="243"/>
      <c r="Q12" s="242"/>
      <c r="R12" s="239"/>
      <c r="T12" s="239"/>
      <c r="V12" s="239"/>
    </row>
    <row r="13" spans="1:23" s="241" customFormat="1" ht="14.25">
      <c r="A13" s="238"/>
      <c r="B13" s="239"/>
      <c r="E13" s="239"/>
      <c r="H13" s="239"/>
      <c r="J13" s="239"/>
      <c r="L13" s="239"/>
      <c r="M13" s="242"/>
      <c r="N13" s="239"/>
      <c r="O13" s="242"/>
      <c r="P13" s="243"/>
      <c r="Q13" s="242"/>
      <c r="R13" s="239"/>
      <c r="T13" s="239"/>
      <c r="V13" s="239"/>
    </row>
    <row r="14" spans="1:23" s="241" customFormat="1" ht="14.25">
      <c r="A14" s="238"/>
      <c r="B14" s="239"/>
      <c r="E14" s="239"/>
      <c r="H14" s="239"/>
      <c r="J14" s="239"/>
      <c r="L14" s="239"/>
      <c r="M14" s="242"/>
      <c r="N14" s="239"/>
      <c r="O14" s="242"/>
      <c r="P14" s="243"/>
      <c r="Q14" s="242"/>
      <c r="R14" s="239"/>
      <c r="T14" s="239"/>
      <c r="V14" s="239"/>
    </row>
    <row r="15" spans="1:23" s="241" customFormat="1" ht="14.25">
      <c r="A15" s="238"/>
      <c r="B15" s="239"/>
      <c r="E15" s="239"/>
      <c r="H15" s="239"/>
      <c r="J15" s="239"/>
      <c r="L15" s="239"/>
      <c r="M15" s="242"/>
      <c r="N15" s="239"/>
      <c r="O15" s="242"/>
      <c r="P15" s="243"/>
      <c r="Q15" s="242"/>
      <c r="R15" s="239"/>
      <c r="T15" s="239"/>
      <c r="V15" s="239"/>
    </row>
    <row r="16" spans="1:23" s="241" customFormat="1" ht="14.25">
      <c r="A16" s="238"/>
      <c r="B16" s="239"/>
      <c r="E16" s="239"/>
      <c r="H16" s="239"/>
      <c r="J16" s="239"/>
      <c r="L16" s="239"/>
      <c r="M16" s="242"/>
      <c r="N16" s="239"/>
      <c r="O16" s="242"/>
      <c r="P16" s="243"/>
      <c r="Q16" s="242"/>
      <c r="R16" s="239"/>
      <c r="T16" s="239"/>
      <c r="V16" s="239"/>
    </row>
    <row r="17" spans="1:22" s="241" customFormat="1" ht="14.25">
      <c r="A17" s="238"/>
      <c r="B17" s="239"/>
      <c r="E17" s="239"/>
      <c r="H17" s="239"/>
      <c r="J17" s="239"/>
      <c r="L17" s="239"/>
      <c r="M17" s="242"/>
      <c r="N17" s="239"/>
      <c r="O17" s="242"/>
      <c r="P17" s="243"/>
      <c r="Q17" s="242"/>
      <c r="R17" s="239"/>
      <c r="T17" s="239"/>
      <c r="V17" s="239"/>
    </row>
    <row r="18" spans="1:22" s="241" customFormat="1" ht="14.25">
      <c r="A18" s="238"/>
      <c r="B18" s="239"/>
      <c r="E18" s="239"/>
      <c r="H18" s="239"/>
      <c r="J18" s="239"/>
      <c r="L18" s="239"/>
      <c r="M18" s="242"/>
      <c r="N18" s="239"/>
      <c r="O18" s="242"/>
      <c r="P18" s="243"/>
      <c r="Q18" s="242"/>
      <c r="R18" s="239"/>
      <c r="T18" s="239"/>
      <c r="V18" s="239"/>
    </row>
    <row r="19" spans="1:22" s="241" customFormat="1" ht="14.25">
      <c r="A19" s="238"/>
      <c r="B19" s="239"/>
      <c r="E19" s="239"/>
      <c r="H19" s="239"/>
      <c r="J19" s="239"/>
      <c r="L19" s="239"/>
      <c r="M19" s="242"/>
      <c r="N19" s="239"/>
      <c r="O19" s="242"/>
      <c r="P19" s="243"/>
      <c r="Q19" s="242"/>
      <c r="R19" s="239"/>
      <c r="T19" s="239"/>
      <c r="V19" s="239"/>
    </row>
    <row r="20" spans="1:22" s="241" customFormat="1" ht="14.25">
      <c r="A20" s="238"/>
      <c r="B20" s="239"/>
      <c r="E20" s="239"/>
      <c r="H20" s="239"/>
      <c r="J20" s="239"/>
      <c r="L20" s="239"/>
      <c r="M20" s="242"/>
      <c r="N20" s="239"/>
      <c r="O20" s="242"/>
      <c r="P20" s="243"/>
      <c r="Q20" s="242"/>
      <c r="R20" s="239"/>
      <c r="T20" s="239"/>
      <c r="V20" s="239"/>
    </row>
    <row r="21" spans="1:22" s="3" customFormat="1" ht="14.25">
      <c r="A21" s="244"/>
      <c r="B21" s="245"/>
      <c r="E21" s="245"/>
      <c r="H21" s="245"/>
      <c r="J21" s="245"/>
      <c r="L21" s="245"/>
      <c r="M21" s="246"/>
      <c r="N21" s="245"/>
      <c r="O21" s="246"/>
      <c r="P21" s="247"/>
      <c r="Q21" s="246"/>
      <c r="R21" s="245"/>
      <c r="T21" s="245"/>
      <c r="V21" s="245"/>
    </row>
    <row r="22" spans="1:22" s="3" customFormat="1" ht="14.25">
      <c r="A22" s="244"/>
      <c r="B22" s="245"/>
      <c r="E22" s="245"/>
      <c r="H22" s="245"/>
      <c r="J22" s="245"/>
      <c r="L22" s="245"/>
      <c r="M22" s="246"/>
      <c r="N22" s="245"/>
      <c r="O22" s="246"/>
      <c r="P22" s="247"/>
      <c r="Q22" s="246"/>
      <c r="R22" s="245"/>
      <c r="T22" s="245"/>
      <c r="V22" s="245"/>
    </row>
    <row r="23" spans="1:22" s="3" customFormat="1" ht="14.25">
      <c r="A23" s="244"/>
      <c r="B23" s="245"/>
      <c r="E23" s="245"/>
      <c r="H23" s="245"/>
      <c r="J23" s="245"/>
      <c r="L23" s="245"/>
      <c r="M23" s="246"/>
      <c r="N23" s="245"/>
      <c r="O23" s="246"/>
      <c r="P23" s="247"/>
      <c r="Q23" s="246"/>
      <c r="R23" s="245"/>
      <c r="T23" s="245"/>
      <c r="V23" s="245"/>
    </row>
    <row r="24" spans="1:22" s="3" customFormat="1" ht="14.25">
      <c r="A24" s="244"/>
      <c r="B24" s="245"/>
      <c r="E24" s="245"/>
      <c r="H24" s="245"/>
      <c r="J24" s="245"/>
      <c r="L24" s="245"/>
      <c r="M24" s="246"/>
      <c r="N24" s="245"/>
      <c r="O24" s="246"/>
      <c r="P24" s="247"/>
      <c r="Q24" s="246"/>
      <c r="R24" s="245"/>
      <c r="T24" s="245"/>
      <c r="V24" s="245"/>
    </row>
    <row r="25" spans="1:22" s="3" customFormat="1" ht="14.25">
      <c r="A25" s="244"/>
      <c r="B25" s="245"/>
      <c r="E25" s="245"/>
      <c r="H25" s="245"/>
      <c r="J25" s="245"/>
      <c r="L25" s="245"/>
      <c r="M25" s="246"/>
      <c r="N25" s="245"/>
      <c r="O25" s="246"/>
      <c r="P25" s="247"/>
      <c r="Q25" s="246"/>
      <c r="R25" s="245"/>
      <c r="T25" s="245"/>
      <c r="V25" s="245"/>
    </row>
    <row r="26" spans="1:22" s="3" customFormat="1" ht="14.25">
      <c r="A26" s="244"/>
      <c r="B26" s="245"/>
      <c r="E26" s="245"/>
      <c r="H26" s="245"/>
      <c r="J26" s="245"/>
      <c r="L26" s="245"/>
      <c r="M26" s="246"/>
      <c r="N26" s="245"/>
      <c r="O26" s="246"/>
      <c r="P26" s="247"/>
      <c r="Q26" s="246"/>
      <c r="R26" s="245"/>
      <c r="T26" s="245"/>
      <c r="V26" s="245"/>
    </row>
    <row r="27" spans="1:22" s="3" customFormat="1" ht="14.25">
      <c r="A27" s="244"/>
      <c r="B27" s="245"/>
      <c r="E27" s="245"/>
      <c r="H27" s="245"/>
      <c r="J27" s="245"/>
      <c r="L27" s="245"/>
      <c r="M27" s="246"/>
      <c r="N27" s="245"/>
      <c r="O27" s="246"/>
      <c r="P27" s="247"/>
      <c r="Q27" s="246"/>
      <c r="R27" s="245"/>
      <c r="T27" s="245"/>
      <c r="V27" s="245"/>
    </row>
    <row r="28" spans="1:22" s="3" customFormat="1" ht="14.25">
      <c r="A28" s="244"/>
      <c r="B28" s="245"/>
      <c r="E28" s="245"/>
      <c r="H28" s="245"/>
      <c r="J28" s="245"/>
      <c r="L28" s="245"/>
      <c r="M28" s="246"/>
      <c r="N28" s="245"/>
      <c r="O28" s="246"/>
      <c r="P28" s="247"/>
      <c r="Q28" s="246"/>
      <c r="R28" s="245"/>
      <c r="T28" s="245"/>
      <c r="V28" s="245"/>
    </row>
    <row r="29" spans="1:22" s="3" customFormat="1" ht="14.25">
      <c r="A29" s="244"/>
      <c r="B29" s="245"/>
      <c r="E29" s="245"/>
      <c r="H29" s="245"/>
      <c r="J29" s="245"/>
      <c r="L29" s="245"/>
      <c r="M29" s="246"/>
      <c r="N29" s="245"/>
      <c r="O29" s="246"/>
      <c r="P29" s="247"/>
      <c r="Q29" s="246"/>
      <c r="R29" s="245"/>
      <c r="T29" s="245"/>
      <c r="V29" s="245"/>
    </row>
    <row r="30" spans="1:22" s="3" customFormat="1" ht="14.25">
      <c r="A30" s="244"/>
      <c r="B30" s="245"/>
      <c r="E30" s="245"/>
      <c r="H30" s="245"/>
      <c r="J30" s="245"/>
      <c r="L30" s="245"/>
      <c r="M30" s="246"/>
      <c r="N30" s="245"/>
      <c r="O30" s="246"/>
      <c r="P30" s="247"/>
      <c r="Q30" s="246"/>
      <c r="R30" s="245"/>
      <c r="T30" s="245"/>
      <c r="V30" s="245"/>
    </row>
    <row r="31" spans="1:22" s="3" customFormat="1" ht="14.25">
      <c r="A31" s="244"/>
      <c r="B31" s="245"/>
      <c r="E31" s="245"/>
      <c r="H31" s="245"/>
      <c r="J31" s="245"/>
      <c r="L31" s="245"/>
      <c r="M31" s="246"/>
      <c r="N31" s="245"/>
      <c r="O31" s="246"/>
      <c r="P31" s="247"/>
      <c r="Q31" s="246"/>
      <c r="R31" s="245"/>
      <c r="T31" s="245"/>
      <c r="V31" s="245"/>
    </row>
    <row r="32" spans="1:22" s="3" customFormat="1" ht="14.25">
      <c r="A32" s="244"/>
      <c r="B32" s="245"/>
      <c r="E32" s="245"/>
      <c r="H32" s="245"/>
      <c r="J32" s="245"/>
      <c r="L32" s="245"/>
      <c r="M32" s="246"/>
      <c r="N32" s="245"/>
      <c r="O32" s="246"/>
      <c r="P32" s="247"/>
      <c r="Q32" s="246"/>
      <c r="R32" s="245"/>
      <c r="T32" s="245"/>
      <c r="V32" s="245"/>
    </row>
    <row r="33" spans="1:22" s="3" customFormat="1" ht="14.25">
      <c r="A33" s="244"/>
      <c r="B33" s="245"/>
      <c r="E33" s="245"/>
      <c r="H33" s="245"/>
      <c r="J33" s="245"/>
      <c r="L33" s="245"/>
      <c r="M33" s="246"/>
      <c r="N33" s="245"/>
      <c r="O33" s="246"/>
      <c r="P33" s="247"/>
      <c r="Q33" s="246"/>
      <c r="R33" s="245"/>
      <c r="T33" s="245"/>
      <c r="V33" s="245"/>
    </row>
    <row r="34" spans="1:22" s="3" customFormat="1" ht="14.25">
      <c r="A34" s="244"/>
      <c r="B34" s="245"/>
      <c r="E34" s="245"/>
      <c r="H34" s="245"/>
      <c r="J34" s="245"/>
      <c r="L34" s="245"/>
      <c r="M34" s="246"/>
      <c r="N34" s="245"/>
      <c r="O34" s="246"/>
      <c r="P34" s="247"/>
      <c r="Q34" s="246"/>
      <c r="R34" s="245"/>
      <c r="T34" s="245"/>
      <c r="V34" s="245"/>
    </row>
    <row r="35" spans="1:22" s="250" customFormat="1">
      <c r="A35" s="248"/>
      <c r="B35" s="249"/>
      <c r="E35" s="249"/>
      <c r="H35" s="249"/>
      <c r="J35" s="249"/>
      <c r="L35" s="249"/>
      <c r="M35" s="251"/>
      <c r="N35" s="249"/>
      <c r="O35" s="251"/>
      <c r="P35" s="252"/>
      <c r="Q35" s="251"/>
      <c r="R35" s="249"/>
      <c r="T35" s="249"/>
      <c r="V35" s="249"/>
    </row>
    <row r="36" spans="1:22" s="250" customFormat="1">
      <c r="A36" s="248"/>
      <c r="B36" s="249"/>
      <c r="E36" s="249"/>
      <c r="H36" s="249"/>
      <c r="J36" s="249"/>
      <c r="L36" s="249"/>
      <c r="M36" s="251"/>
      <c r="N36" s="249"/>
      <c r="O36" s="251"/>
      <c r="P36" s="252"/>
      <c r="Q36" s="251"/>
      <c r="R36" s="249"/>
      <c r="T36" s="249"/>
      <c r="V36" s="249"/>
    </row>
    <row r="37" spans="1:22" s="250" customFormat="1">
      <c r="A37" s="248"/>
      <c r="B37" s="249"/>
      <c r="E37" s="249"/>
      <c r="H37" s="249"/>
      <c r="J37" s="249"/>
      <c r="L37" s="249"/>
      <c r="M37" s="251"/>
      <c r="N37" s="249"/>
      <c r="O37" s="251"/>
      <c r="P37" s="252"/>
      <c r="Q37" s="251"/>
      <c r="R37" s="249"/>
      <c r="T37" s="249"/>
      <c r="V37" s="249"/>
    </row>
    <row r="38" spans="1:22" s="250" customFormat="1">
      <c r="A38" s="248"/>
      <c r="B38" s="249"/>
      <c r="E38" s="249"/>
      <c r="H38" s="249"/>
      <c r="J38" s="249"/>
      <c r="L38" s="249"/>
      <c r="M38" s="251"/>
      <c r="N38" s="249"/>
      <c r="O38" s="251"/>
      <c r="P38" s="252"/>
      <c r="Q38" s="251"/>
      <c r="R38" s="249"/>
      <c r="T38" s="249"/>
      <c r="V38" s="249"/>
    </row>
    <row r="39" spans="1:22" s="250" customFormat="1">
      <c r="A39" s="248"/>
      <c r="B39" s="249"/>
      <c r="E39" s="249"/>
      <c r="H39" s="249"/>
      <c r="J39" s="249"/>
      <c r="L39" s="249"/>
      <c r="M39" s="251"/>
      <c r="N39" s="249"/>
      <c r="O39" s="251"/>
      <c r="P39" s="252"/>
      <c r="Q39" s="251"/>
      <c r="R39" s="249"/>
      <c r="T39" s="249"/>
      <c r="V39" s="249"/>
    </row>
    <row r="40" spans="1:22" s="250" customFormat="1">
      <c r="A40" s="248"/>
      <c r="B40" s="249"/>
      <c r="E40" s="249"/>
      <c r="H40" s="249"/>
      <c r="J40" s="249"/>
      <c r="L40" s="249"/>
      <c r="M40" s="251"/>
      <c r="N40" s="249"/>
      <c r="O40" s="251"/>
      <c r="P40" s="252"/>
      <c r="Q40" s="251"/>
      <c r="R40" s="249"/>
      <c r="T40" s="249"/>
      <c r="V40" s="249"/>
    </row>
    <row r="41" spans="1:22" s="250" customFormat="1">
      <c r="A41" s="248"/>
      <c r="B41" s="249"/>
      <c r="E41" s="249"/>
      <c r="H41" s="249"/>
      <c r="J41" s="249"/>
      <c r="L41" s="249"/>
      <c r="M41" s="251"/>
      <c r="N41" s="249"/>
      <c r="O41" s="251"/>
      <c r="P41" s="252"/>
      <c r="Q41" s="251"/>
      <c r="R41" s="249"/>
      <c r="T41" s="249"/>
      <c r="V41" s="249"/>
    </row>
    <row r="42" spans="1:22" s="250" customFormat="1">
      <c r="A42" s="248"/>
      <c r="B42" s="249"/>
      <c r="E42" s="249"/>
      <c r="H42" s="249"/>
      <c r="J42" s="249"/>
      <c r="L42" s="249"/>
      <c r="M42" s="251"/>
      <c r="N42" s="249"/>
      <c r="O42" s="251"/>
      <c r="P42" s="252"/>
      <c r="Q42" s="251"/>
      <c r="R42" s="249"/>
      <c r="T42" s="249"/>
      <c r="V42" s="249"/>
    </row>
    <row r="43" spans="1:22" s="250" customFormat="1">
      <c r="A43" s="248"/>
      <c r="B43" s="249"/>
      <c r="E43" s="249"/>
      <c r="H43" s="249"/>
      <c r="J43" s="249"/>
      <c r="L43" s="249"/>
      <c r="M43" s="251"/>
      <c r="N43" s="249"/>
      <c r="O43" s="251"/>
      <c r="P43" s="252"/>
      <c r="Q43" s="251"/>
      <c r="R43" s="249"/>
      <c r="T43" s="249"/>
      <c r="V43" s="249"/>
    </row>
    <row r="44" spans="1:22" s="250" customFormat="1">
      <c r="A44" s="248"/>
      <c r="B44" s="249"/>
      <c r="E44" s="249"/>
      <c r="H44" s="249"/>
      <c r="J44" s="249"/>
      <c r="L44" s="249"/>
      <c r="M44" s="251"/>
      <c r="N44" s="249"/>
      <c r="O44" s="251"/>
      <c r="P44" s="252"/>
      <c r="Q44" s="251"/>
      <c r="R44" s="249"/>
      <c r="T44" s="249"/>
      <c r="V44" s="249"/>
    </row>
    <row r="45" spans="1:22" s="250" customFormat="1">
      <c r="A45" s="248"/>
      <c r="B45" s="249"/>
      <c r="E45" s="249"/>
      <c r="H45" s="249"/>
      <c r="J45" s="249"/>
      <c r="L45" s="249"/>
      <c r="M45" s="251"/>
      <c r="N45" s="249"/>
      <c r="O45" s="251"/>
      <c r="P45" s="252"/>
      <c r="Q45" s="251"/>
      <c r="R45" s="249"/>
      <c r="T45" s="249"/>
      <c r="V45" s="249"/>
    </row>
    <row r="46" spans="1:22" s="250" customFormat="1">
      <c r="A46" s="248"/>
      <c r="B46" s="249"/>
      <c r="E46" s="249"/>
      <c r="H46" s="249"/>
      <c r="J46" s="249"/>
      <c r="L46" s="249"/>
      <c r="M46" s="251"/>
      <c r="N46" s="249"/>
      <c r="O46" s="251"/>
      <c r="P46" s="252"/>
      <c r="Q46" s="251"/>
      <c r="R46" s="249"/>
      <c r="T46" s="249"/>
      <c r="V46" s="249"/>
    </row>
    <row r="47" spans="1:22" s="250" customFormat="1">
      <c r="A47" s="248"/>
      <c r="B47" s="249"/>
      <c r="E47" s="249"/>
      <c r="H47" s="249"/>
      <c r="J47" s="249"/>
      <c r="L47" s="249"/>
      <c r="M47" s="251"/>
      <c r="N47" s="249"/>
      <c r="O47" s="251"/>
      <c r="P47" s="252"/>
      <c r="Q47" s="251"/>
      <c r="R47" s="249"/>
      <c r="T47" s="249"/>
      <c r="V47" s="249"/>
    </row>
    <row r="48" spans="1:22" s="250" customFormat="1">
      <c r="A48" s="248"/>
      <c r="B48" s="249"/>
      <c r="E48" s="249"/>
      <c r="H48" s="249"/>
      <c r="J48" s="249"/>
      <c r="L48" s="249"/>
      <c r="M48" s="251"/>
      <c r="N48" s="249"/>
      <c r="O48" s="251"/>
      <c r="P48" s="252"/>
      <c r="Q48" s="251"/>
      <c r="R48" s="249"/>
      <c r="T48" s="249"/>
      <c r="V48" s="249"/>
    </row>
    <row r="49" spans="1:22" s="250" customFormat="1">
      <c r="A49" s="248"/>
      <c r="B49" s="249"/>
      <c r="E49" s="249"/>
      <c r="H49" s="249"/>
      <c r="J49" s="249"/>
      <c r="L49" s="249"/>
      <c r="M49" s="251"/>
      <c r="N49" s="249"/>
      <c r="O49" s="251"/>
      <c r="P49" s="252"/>
      <c r="Q49" s="251"/>
      <c r="R49" s="249"/>
      <c r="T49" s="249"/>
      <c r="V49" s="249"/>
    </row>
    <row r="50" spans="1:22">
      <c r="M50" s="255"/>
      <c r="O50" s="255"/>
      <c r="P50" s="256"/>
      <c r="Q50" s="255"/>
    </row>
    <row r="51" spans="1:22">
      <c r="M51" s="255"/>
      <c r="O51" s="255"/>
      <c r="P51" s="256"/>
      <c r="Q51" s="255"/>
    </row>
    <row r="52" spans="1:22">
      <c r="M52" s="255"/>
      <c r="O52" s="255"/>
      <c r="P52" s="256"/>
      <c r="Q52" s="255"/>
    </row>
    <row r="53" spans="1:22">
      <c r="M53" s="255"/>
      <c r="O53" s="255"/>
      <c r="P53" s="256"/>
      <c r="Q53" s="255"/>
    </row>
    <row r="54" spans="1:22">
      <c r="M54" s="255"/>
      <c r="O54" s="255"/>
      <c r="P54" s="256"/>
      <c r="Q54" s="255"/>
    </row>
    <row r="55" spans="1:22">
      <c r="M55" s="255"/>
      <c r="O55" s="255"/>
      <c r="P55" s="256"/>
      <c r="Q55" s="255"/>
    </row>
    <row r="56" spans="1:22">
      <c r="M56" s="255"/>
      <c r="O56" s="255"/>
      <c r="P56" s="256"/>
      <c r="Q56" s="255"/>
    </row>
    <row r="57" spans="1:22">
      <c r="M57" s="255"/>
      <c r="O57" s="255"/>
      <c r="P57" s="256"/>
      <c r="Q57" s="255"/>
    </row>
    <row r="58" spans="1:22">
      <c r="M58" s="255"/>
      <c r="O58" s="255"/>
      <c r="P58" s="256"/>
      <c r="Q58" s="255"/>
    </row>
    <row r="59" spans="1:22">
      <c r="M59" s="255"/>
      <c r="O59" s="255"/>
      <c r="P59" s="256"/>
      <c r="Q59" s="255"/>
    </row>
    <row r="60" spans="1:22">
      <c r="M60" s="255"/>
      <c r="O60" s="255"/>
      <c r="P60" s="256"/>
      <c r="Q60" s="255"/>
    </row>
    <row r="61" spans="1:22">
      <c r="M61" s="255"/>
      <c r="O61" s="255"/>
      <c r="P61" s="256"/>
      <c r="Q61" s="255"/>
    </row>
    <row r="62" spans="1:22">
      <c r="M62" s="255"/>
      <c r="O62" s="255"/>
      <c r="P62" s="256"/>
      <c r="Q62" s="255"/>
    </row>
    <row r="63" spans="1:22">
      <c r="M63" s="255"/>
      <c r="O63" s="255"/>
      <c r="P63" s="256"/>
      <c r="Q63" s="255"/>
    </row>
    <row r="64" spans="1:22">
      <c r="M64" s="255"/>
      <c r="O64" s="255"/>
      <c r="P64" s="256"/>
      <c r="Q64" s="255"/>
    </row>
    <row r="65" spans="13:17">
      <c r="M65" s="255"/>
      <c r="O65" s="255"/>
      <c r="P65" s="256"/>
      <c r="Q65" s="255"/>
    </row>
    <row r="66" spans="13:17">
      <c r="M66" s="255"/>
      <c r="O66" s="255"/>
      <c r="P66" s="256"/>
      <c r="Q66" s="255"/>
    </row>
    <row r="67" spans="13:17">
      <c r="M67" s="255"/>
      <c r="O67" s="255"/>
      <c r="P67" s="256"/>
      <c r="Q67" s="255"/>
    </row>
    <row r="68" spans="13:17">
      <c r="M68" s="255"/>
      <c r="O68" s="255"/>
      <c r="P68" s="256"/>
      <c r="Q68" s="255"/>
    </row>
    <row r="69" spans="13:17">
      <c r="M69" s="255"/>
      <c r="O69" s="255"/>
      <c r="P69" s="256"/>
      <c r="Q69" s="255"/>
    </row>
    <row r="70" spans="13:17">
      <c r="M70" s="255"/>
      <c r="O70" s="255"/>
      <c r="P70" s="256"/>
      <c r="Q70" s="255"/>
    </row>
    <row r="71" spans="13:17">
      <c r="M71" s="255"/>
      <c r="O71" s="255"/>
      <c r="P71" s="256"/>
      <c r="Q71" s="255"/>
    </row>
    <row r="72" spans="13:17">
      <c r="M72" s="255"/>
      <c r="O72" s="255"/>
      <c r="P72" s="256"/>
      <c r="Q72" s="255"/>
    </row>
    <row r="73" spans="13:17">
      <c r="M73" s="255"/>
      <c r="O73" s="255"/>
      <c r="P73" s="256"/>
      <c r="Q73" s="255"/>
    </row>
    <row r="74" spans="13:17">
      <c r="M74" s="255"/>
      <c r="O74" s="255"/>
      <c r="P74" s="256"/>
      <c r="Q74" s="255"/>
    </row>
    <row r="75" spans="13:17">
      <c r="M75" s="255"/>
      <c r="O75" s="255"/>
      <c r="P75" s="256"/>
      <c r="Q75" s="255"/>
    </row>
    <row r="76" spans="13:17">
      <c r="M76" s="255"/>
      <c r="O76" s="255"/>
      <c r="P76" s="256"/>
      <c r="Q76" s="255"/>
    </row>
    <row r="77" spans="13:17">
      <c r="M77" s="255"/>
      <c r="O77" s="255"/>
      <c r="P77" s="256"/>
      <c r="Q77" s="255"/>
    </row>
    <row r="78" spans="13:17">
      <c r="M78" s="255"/>
      <c r="O78" s="255"/>
      <c r="P78" s="256"/>
      <c r="Q78" s="255"/>
    </row>
    <row r="79" spans="13:17">
      <c r="M79" s="255"/>
      <c r="O79" s="255"/>
      <c r="P79" s="256"/>
      <c r="Q79" s="255"/>
    </row>
    <row r="80" spans="13:17">
      <c r="M80" s="255"/>
      <c r="O80" s="255"/>
      <c r="P80" s="256"/>
      <c r="Q80" s="255"/>
    </row>
    <row r="81" spans="13:17">
      <c r="M81" s="255"/>
      <c r="O81" s="255"/>
      <c r="P81" s="256"/>
      <c r="Q81" s="255"/>
    </row>
    <row r="82" spans="13:17">
      <c r="M82" s="255"/>
      <c r="O82" s="255"/>
      <c r="P82" s="256"/>
      <c r="Q82" s="255"/>
    </row>
    <row r="83" spans="13:17">
      <c r="M83" s="255"/>
      <c r="O83" s="255"/>
      <c r="P83" s="256"/>
      <c r="Q83" s="255"/>
    </row>
    <row r="84" spans="13:17">
      <c r="M84" s="255"/>
      <c r="O84" s="255"/>
      <c r="P84" s="256"/>
      <c r="Q84" s="255"/>
    </row>
    <row r="85" spans="13:17">
      <c r="M85" s="255"/>
      <c r="O85" s="255"/>
      <c r="P85" s="256"/>
      <c r="Q85" s="255"/>
    </row>
    <row r="86" spans="13:17">
      <c r="M86" s="255"/>
      <c r="O86" s="255"/>
      <c r="P86" s="256"/>
      <c r="Q86" s="255"/>
    </row>
    <row r="87" spans="13:17">
      <c r="M87" s="255"/>
      <c r="O87" s="255"/>
      <c r="P87" s="256"/>
      <c r="Q87" s="255"/>
    </row>
    <row r="88" spans="13:17">
      <c r="M88" s="255"/>
      <c r="O88" s="255"/>
      <c r="P88" s="256"/>
      <c r="Q88" s="255"/>
    </row>
    <row r="89" spans="13:17">
      <c r="M89" s="255"/>
      <c r="O89" s="255"/>
      <c r="P89" s="256"/>
      <c r="Q89" s="255"/>
    </row>
    <row r="90" spans="13:17">
      <c r="M90" s="255"/>
      <c r="O90" s="255"/>
      <c r="P90" s="256"/>
      <c r="Q90" s="255"/>
    </row>
    <row r="91" spans="13:17">
      <c r="M91" s="255"/>
      <c r="O91" s="255"/>
      <c r="P91" s="256"/>
      <c r="Q91" s="255"/>
    </row>
    <row r="92" spans="13:17">
      <c r="M92" s="255"/>
      <c r="O92" s="255"/>
      <c r="P92" s="256"/>
      <c r="Q92" s="255"/>
    </row>
    <row r="93" spans="13:17">
      <c r="M93" s="255"/>
      <c r="O93" s="255"/>
      <c r="P93" s="256"/>
      <c r="Q93" s="255"/>
    </row>
    <row r="94" spans="13:17">
      <c r="M94" s="255"/>
      <c r="O94" s="255"/>
      <c r="P94" s="256"/>
      <c r="Q94" s="255"/>
    </row>
    <row r="95" spans="13:17">
      <c r="M95" s="255"/>
      <c r="O95" s="255"/>
      <c r="P95" s="256"/>
      <c r="Q95" s="255"/>
    </row>
    <row r="96" spans="13:17">
      <c r="M96" s="255"/>
      <c r="O96" s="255"/>
      <c r="P96" s="256"/>
      <c r="Q96" s="255"/>
    </row>
    <row r="97" spans="13:17">
      <c r="M97" s="255"/>
      <c r="O97" s="255"/>
      <c r="P97" s="256"/>
      <c r="Q97" s="255"/>
    </row>
    <row r="98" spans="13:17">
      <c r="M98" s="255"/>
      <c r="O98" s="255"/>
      <c r="P98" s="256"/>
      <c r="Q98" s="255"/>
    </row>
    <row r="99" spans="13:17">
      <c r="M99" s="255"/>
      <c r="O99" s="255"/>
      <c r="P99" s="256"/>
      <c r="Q99" s="255"/>
    </row>
    <row r="100" spans="13:17">
      <c r="M100" s="255"/>
      <c r="O100" s="255"/>
      <c r="P100" s="256"/>
      <c r="Q100" s="255"/>
    </row>
    <row r="101" spans="13:17">
      <c r="M101" s="255"/>
      <c r="O101" s="255"/>
      <c r="P101" s="256"/>
      <c r="Q101" s="255"/>
    </row>
    <row r="102" spans="13:17">
      <c r="M102" s="255"/>
      <c r="O102" s="255"/>
      <c r="P102" s="256"/>
      <c r="Q102" s="255"/>
    </row>
    <row r="103" spans="13:17">
      <c r="M103" s="255"/>
      <c r="O103" s="255"/>
      <c r="P103" s="256"/>
      <c r="Q103" s="255"/>
    </row>
    <row r="104" spans="13:17">
      <c r="M104" s="255"/>
      <c r="O104" s="255"/>
      <c r="P104" s="256"/>
      <c r="Q104" s="255"/>
    </row>
    <row r="105" spans="13:17">
      <c r="M105" s="255"/>
      <c r="O105" s="255"/>
      <c r="P105" s="256"/>
      <c r="Q105" s="255"/>
    </row>
    <row r="106" spans="13:17">
      <c r="M106" s="255"/>
      <c r="O106" s="255"/>
      <c r="P106" s="256"/>
      <c r="Q106" s="255"/>
    </row>
    <row r="107" spans="13:17">
      <c r="M107" s="255"/>
      <c r="O107" s="255"/>
      <c r="P107" s="256"/>
      <c r="Q107" s="255"/>
    </row>
    <row r="108" spans="13:17">
      <c r="M108" s="255"/>
      <c r="O108" s="255"/>
      <c r="P108" s="256"/>
      <c r="Q108" s="255"/>
    </row>
    <row r="109" spans="13:17">
      <c r="M109" s="255"/>
      <c r="O109" s="255"/>
      <c r="P109" s="256"/>
      <c r="Q109" s="255"/>
    </row>
    <row r="110" spans="13:17">
      <c r="M110" s="255"/>
      <c r="O110" s="255"/>
      <c r="P110" s="256"/>
      <c r="Q110" s="255"/>
    </row>
    <row r="111" spans="13:17">
      <c r="M111" s="255"/>
      <c r="O111" s="255"/>
      <c r="P111" s="256"/>
      <c r="Q111" s="255"/>
    </row>
    <row r="112" spans="13:17">
      <c r="M112" s="255"/>
      <c r="O112" s="255"/>
      <c r="P112" s="256"/>
      <c r="Q112" s="255"/>
    </row>
    <row r="113" spans="13:17">
      <c r="M113" s="255"/>
      <c r="O113" s="255"/>
      <c r="P113" s="256"/>
      <c r="Q113" s="255"/>
    </row>
    <row r="114" spans="13:17">
      <c r="M114" s="255"/>
      <c r="O114" s="255"/>
      <c r="P114" s="256"/>
      <c r="Q114" s="255"/>
    </row>
    <row r="115" spans="13:17">
      <c r="M115" s="255"/>
      <c r="O115" s="255"/>
      <c r="P115" s="256"/>
      <c r="Q115" s="255"/>
    </row>
    <row r="116" spans="13:17">
      <c r="M116" s="255"/>
      <c r="O116" s="255"/>
      <c r="P116" s="256"/>
      <c r="Q116" s="255"/>
    </row>
    <row r="117" spans="13:17">
      <c r="M117" s="255"/>
      <c r="O117" s="255"/>
      <c r="P117" s="256"/>
      <c r="Q117" s="255"/>
    </row>
    <row r="118" spans="13:17">
      <c r="M118" s="255"/>
      <c r="O118" s="255"/>
      <c r="P118" s="256"/>
      <c r="Q118" s="255"/>
    </row>
    <row r="119" spans="13:17">
      <c r="M119" s="255"/>
      <c r="O119" s="255"/>
      <c r="P119" s="256"/>
      <c r="Q119" s="255"/>
    </row>
    <row r="120" spans="13:17">
      <c r="M120" s="255"/>
      <c r="O120" s="255"/>
      <c r="P120" s="256"/>
      <c r="Q120" s="255"/>
    </row>
    <row r="121" spans="13:17">
      <c r="M121" s="255"/>
      <c r="O121" s="255"/>
      <c r="P121" s="256"/>
      <c r="Q121" s="255"/>
    </row>
    <row r="122" spans="13:17">
      <c r="M122" s="255"/>
      <c r="O122" s="255"/>
      <c r="P122" s="256"/>
      <c r="Q122" s="255"/>
    </row>
    <row r="123" spans="13:17">
      <c r="M123" s="255"/>
      <c r="O123" s="255"/>
      <c r="P123" s="256"/>
      <c r="Q123" s="255"/>
    </row>
    <row r="124" spans="13:17">
      <c r="M124" s="255"/>
      <c r="O124" s="255"/>
      <c r="P124" s="256"/>
      <c r="Q124" s="255"/>
    </row>
    <row r="125" spans="13:17">
      <c r="M125" s="255"/>
      <c r="O125" s="255"/>
      <c r="P125" s="256"/>
      <c r="Q125" s="255"/>
    </row>
    <row r="126" spans="13:17">
      <c r="M126" s="255"/>
      <c r="O126" s="255"/>
      <c r="P126" s="256"/>
      <c r="Q126" s="255"/>
    </row>
    <row r="127" spans="13:17">
      <c r="M127" s="255"/>
      <c r="O127" s="255"/>
      <c r="P127" s="256"/>
      <c r="Q127" s="255"/>
    </row>
    <row r="128" spans="13:17">
      <c r="M128" s="255"/>
      <c r="O128" s="255"/>
      <c r="P128" s="256"/>
      <c r="Q128" s="255"/>
    </row>
    <row r="129" spans="13:13">
      <c r="M129" s="255"/>
    </row>
    <row r="130" spans="13:13">
      <c r="M130" s="255"/>
    </row>
  </sheetData>
  <mergeCells count="1">
    <mergeCell ref="A1:W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1:BJ54"/>
  <sheetViews>
    <sheetView topLeftCell="B1" zoomScaleNormal="100" workbookViewId="0">
      <selection activeCell="BC48" sqref="BC48"/>
    </sheetView>
  </sheetViews>
  <sheetFormatPr defaultColWidth="9.140625" defaultRowHeight="12.75"/>
  <cols>
    <col min="1" max="1" width="9.140625" style="174"/>
    <col min="2" max="2" width="5.5703125" style="174" bestFit="1" customWidth="1"/>
    <col min="3" max="3" width="5.5703125" style="174" customWidth="1"/>
    <col min="4" max="5" width="8.7109375" style="174" bestFit="1" customWidth="1"/>
    <col min="6" max="6" width="12.7109375" style="174" customWidth="1"/>
    <col min="7" max="7" width="28.42578125" style="174" bestFit="1" customWidth="1"/>
    <col min="8" max="8" width="7.28515625" style="174" customWidth="1"/>
    <col min="9" max="9" width="34.85546875" style="174" customWidth="1"/>
    <col min="10" max="11" width="5.5703125" style="98" bestFit="1" customWidth="1"/>
    <col min="12" max="12" width="5.5703125" style="98" customWidth="1"/>
    <col min="13" max="14" width="5.5703125" style="174" bestFit="1" customWidth="1"/>
    <col min="15" max="16384" width="9.140625" style="174"/>
  </cols>
  <sheetData>
    <row r="1" spans="3:13" ht="15" thickBot="1">
      <c r="C1" s="98"/>
      <c r="D1" s="175"/>
      <c r="E1" s="176"/>
      <c r="F1" s="176"/>
    </row>
    <row r="2" spans="3:13" ht="15" thickBot="1">
      <c r="C2" s="215">
        <v>2011</v>
      </c>
      <c r="D2" s="216">
        <v>2012</v>
      </c>
      <c r="E2" s="216">
        <v>2013</v>
      </c>
      <c r="F2" s="216">
        <v>2014</v>
      </c>
      <c r="G2" s="293" t="s">
        <v>141</v>
      </c>
      <c r="I2" s="290" t="s">
        <v>140</v>
      </c>
      <c r="J2" s="212">
        <v>2011</v>
      </c>
      <c r="K2" s="212">
        <v>2012</v>
      </c>
      <c r="L2" s="212">
        <v>2013</v>
      </c>
      <c r="M2" s="213">
        <v>2014</v>
      </c>
    </row>
    <row r="3" spans="3:13" ht="14.25">
      <c r="C3" s="211"/>
      <c r="D3" s="217"/>
      <c r="E3" s="217"/>
      <c r="F3" s="217">
        <f>COUNTIF('2014 Contact Log'!R5:R14,"Union")</f>
        <v>0</v>
      </c>
      <c r="G3" s="291" t="s">
        <v>69</v>
      </c>
      <c r="I3" s="291" t="s">
        <v>106</v>
      </c>
      <c r="J3" s="211"/>
      <c r="K3" s="211"/>
      <c r="L3" s="211"/>
      <c r="M3" s="211">
        <f>COUNTIF('2014 Contact Log'!Q5:Q14,"Planning")</f>
        <v>0</v>
      </c>
    </row>
    <row r="4" spans="3:13" ht="15">
      <c r="C4" s="206"/>
      <c r="D4" s="207"/>
      <c r="E4" s="207"/>
      <c r="F4" s="207">
        <f>COUNTIF('2014 Contact Log'!R5:R14,"Non-Union")</f>
        <v>0</v>
      </c>
      <c r="G4" s="292" t="s">
        <v>70</v>
      </c>
      <c r="I4" s="292" t="s">
        <v>78</v>
      </c>
      <c r="J4" s="206"/>
      <c r="K4" s="206"/>
      <c r="L4" s="206"/>
      <c r="M4" s="206">
        <f>COUNTIF('2014 Contact Log'!Q5:Q14,"Security")</f>
        <v>0</v>
      </c>
    </row>
    <row r="5" spans="3:13" ht="14.25">
      <c r="C5" s="206"/>
      <c r="D5" s="208"/>
      <c r="E5" s="208"/>
      <c r="F5" s="208">
        <f>COUNTIF('2014 Contact Log'!R5:R14,"Contractor")</f>
        <v>0</v>
      </c>
      <c r="G5" s="292" t="s">
        <v>71</v>
      </c>
      <c r="I5" s="292" t="s">
        <v>104</v>
      </c>
      <c r="J5" s="206"/>
      <c r="K5" s="206"/>
      <c r="L5" s="206"/>
      <c r="M5" s="206">
        <f>COUNTIF('2014 Contact Log'!Q5:Q14,"Operations")</f>
        <v>0</v>
      </c>
    </row>
    <row r="6" spans="3:13" ht="15" thickBot="1">
      <c r="C6" s="98"/>
      <c r="D6" s="203"/>
      <c r="E6" s="203"/>
      <c r="F6" s="203"/>
      <c r="I6" s="292" t="s">
        <v>109</v>
      </c>
      <c r="J6" s="206"/>
      <c r="K6" s="206"/>
      <c r="L6" s="206"/>
      <c r="M6" s="206">
        <f>COUNTIF('2014 Contact Log'!Q5:Q14,"Quality Verification")</f>
        <v>0</v>
      </c>
    </row>
    <row r="7" spans="3:13" ht="15" thickBot="1">
      <c r="C7" s="215">
        <v>2011</v>
      </c>
      <c r="D7" s="216">
        <v>2012</v>
      </c>
      <c r="E7" s="216">
        <v>2013</v>
      </c>
      <c r="F7" s="216">
        <v>2014</v>
      </c>
      <c r="G7" s="293" t="s">
        <v>142</v>
      </c>
      <c r="I7" s="292" t="s">
        <v>91</v>
      </c>
      <c r="J7" s="206"/>
      <c r="K7" s="206"/>
      <c r="L7" s="206"/>
      <c r="M7" s="206">
        <f>COUNTIF('2014 Contact Log'!Q5:Q14,"Construction Maintenance")</f>
        <v>0</v>
      </c>
    </row>
    <row r="8" spans="3:13" ht="15">
      <c r="C8" s="211"/>
      <c r="D8" s="214"/>
      <c r="E8" s="214"/>
      <c r="F8" s="214">
        <f>COUNTIF('2014 Contact Log'!S5:S14,"Human Resources")</f>
        <v>0</v>
      </c>
      <c r="G8" s="291" t="s">
        <v>72</v>
      </c>
      <c r="I8" s="292" t="s">
        <v>93</v>
      </c>
      <c r="J8" s="206"/>
      <c r="K8" s="206"/>
      <c r="L8" s="206"/>
      <c r="M8" s="206">
        <f>COUNTIF('2014 Contact Log'!Q5:Q14,"Engineering")</f>
        <v>0</v>
      </c>
    </row>
    <row r="9" spans="3:13" ht="15">
      <c r="C9" s="206"/>
      <c r="D9" s="207"/>
      <c r="E9" s="207"/>
      <c r="F9" s="207">
        <f>COUNTIF('2014 Contact Log'!S5:S14,"Management Practices")</f>
        <v>0</v>
      </c>
      <c r="G9" s="292" t="s">
        <v>84</v>
      </c>
      <c r="I9" s="292" t="s">
        <v>108</v>
      </c>
      <c r="J9" s="206"/>
      <c r="K9" s="206"/>
      <c r="L9" s="206"/>
      <c r="M9" s="206">
        <f>COUNTIF('2014 Contact Log'!Q5:Q14,"Projects")</f>
        <v>0</v>
      </c>
    </row>
    <row r="10" spans="3:13" ht="14.25" customHeight="1">
      <c r="C10" s="206"/>
      <c r="D10" s="207"/>
      <c r="E10" s="207"/>
      <c r="F10" s="207">
        <f>COUNTIF('2014 Contact Log'!S5:S14,"Industrial Safety")</f>
        <v>0</v>
      </c>
      <c r="G10" s="292" t="s">
        <v>143</v>
      </c>
      <c r="I10" s="292" t="s">
        <v>113</v>
      </c>
      <c r="J10" s="206"/>
      <c r="K10" s="206"/>
      <c r="L10" s="206"/>
      <c r="M10" s="206">
        <f>COUNTIF('2014 Contact Log'!Q5:Q14,"Safety")</f>
        <v>0</v>
      </c>
    </row>
    <row r="11" spans="3:13" ht="14.25" customHeight="1">
      <c r="C11" s="206"/>
      <c r="D11" s="207"/>
      <c r="E11" s="207"/>
      <c r="F11" s="207">
        <f>COUNTIF('2014 Contact Log'!S5:S14,"Training")</f>
        <v>0</v>
      </c>
      <c r="G11" s="292" t="s">
        <v>85</v>
      </c>
      <c r="I11" s="292" t="s">
        <v>90</v>
      </c>
      <c r="J11" s="206"/>
      <c r="K11" s="206"/>
      <c r="L11" s="206"/>
      <c r="M11" s="206">
        <f>COUNTIF('2014 Contact Log'!Q5:Q14,"Chemistry")</f>
        <v>0</v>
      </c>
    </row>
    <row r="12" spans="3:13" ht="15">
      <c r="C12" s="206"/>
      <c r="D12" s="209"/>
      <c r="E12" s="209"/>
      <c r="F12" s="209">
        <f>COUNTIF('2014 Contact Log'!S5:S14,"Nuclear Safety and Quality")</f>
        <v>0</v>
      </c>
      <c r="G12" s="292" t="s">
        <v>76</v>
      </c>
      <c r="I12" s="292" t="s">
        <v>95</v>
      </c>
      <c r="J12" s="206"/>
      <c r="K12" s="206"/>
      <c r="L12" s="206"/>
      <c r="M12" s="206">
        <f>COUNTIF('2014 Contact Log'!Q5:Q14,"Facilities Maintenance")</f>
        <v>0</v>
      </c>
    </row>
    <row r="13" spans="3:13" ht="14.25">
      <c r="C13" s="206"/>
      <c r="D13" s="205"/>
      <c r="E13" s="205"/>
      <c r="F13" s="205">
        <f>COUNTIF('2014 Contact Log'!S5:S14,"Other")</f>
        <v>0</v>
      </c>
      <c r="G13" s="292" t="s">
        <v>73</v>
      </c>
      <c r="I13" s="292" t="s">
        <v>144</v>
      </c>
      <c r="J13" s="206"/>
      <c r="K13" s="206"/>
      <c r="L13" s="206"/>
      <c r="M13" s="206">
        <f>COUNTIF('2014 Contact Log'!Q5:Q14,"Geoscience")</f>
        <v>0</v>
      </c>
    </row>
    <row r="14" spans="3:13" ht="15">
      <c r="C14" s="206"/>
      <c r="D14" s="207"/>
      <c r="E14" s="207"/>
      <c r="F14" s="207">
        <f>COUNTIF('2014 Contact Log'!S5:S14,"Technical Non Safety Related")</f>
        <v>0</v>
      </c>
      <c r="G14" s="292" t="s">
        <v>145</v>
      </c>
      <c r="I14" s="292" t="s">
        <v>103</v>
      </c>
      <c r="J14" s="206"/>
      <c r="K14" s="206"/>
      <c r="L14" s="206"/>
      <c r="M14" s="206">
        <f>COUNTIF('2014 Contact Log'!Q5:Q14,"Mechanical Maintenance")</f>
        <v>0</v>
      </c>
    </row>
    <row r="15" spans="3:13" ht="15">
      <c r="C15" s="206"/>
      <c r="D15" s="207"/>
      <c r="E15" s="207"/>
      <c r="F15" s="207">
        <f>COUNTIF('2014 Contact Log'!S5:S14,"Chilling Effect")</f>
        <v>0</v>
      </c>
      <c r="G15" s="292" t="s">
        <v>82</v>
      </c>
      <c r="I15" s="292" t="s">
        <v>105</v>
      </c>
      <c r="J15" s="206"/>
      <c r="K15" s="206"/>
      <c r="L15" s="206"/>
      <c r="M15" s="206">
        <f>COUNTIF('2014 Contact Log'!Q5:Q14,"Outage Management")</f>
        <v>0</v>
      </c>
    </row>
    <row r="16" spans="3:13" ht="14.25">
      <c r="C16" s="206"/>
      <c r="D16" s="205"/>
      <c r="E16" s="205"/>
      <c r="F16" s="205">
        <f>COUNTIF('2014 Contact Log'!S5:S14,"EEOC")</f>
        <v>0</v>
      </c>
      <c r="G16" s="292" t="s">
        <v>81</v>
      </c>
      <c r="I16" s="292" t="s">
        <v>118</v>
      </c>
      <c r="J16" s="206"/>
      <c r="K16" s="206"/>
      <c r="L16" s="206"/>
      <c r="M16" s="206">
        <f>COUNTIF('2014 Contact Log'!Q5:Q14,"Work Control")</f>
        <v>0</v>
      </c>
    </row>
    <row r="17" spans="3:13">
      <c r="C17" s="206"/>
      <c r="D17" s="210"/>
      <c r="E17" s="210"/>
      <c r="F17" s="210">
        <f>COUNTIF('2014 Contact Log'!S5:S14,"Environmental")</f>
        <v>0</v>
      </c>
      <c r="G17" s="292" t="s">
        <v>83</v>
      </c>
      <c r="I17" s="292" t="s">
        <v>128</v>
      </c>
      <c r="J17" s="206"/>
      <c r="K17" s="206"/>
      <c r="L17" s="206"/>
      <c r="M17" s="206">
        <f>COUNTIF('2014 Contact Log'!Q5:Q14,"Anonymous")</f>
        <v>0</v>
      </c>
    </row>
    <row r="18" spans="3:13">
      <c r="C18" s="206"/>
      <c r="D18" s="210"/>
      <c r="E18" s="210"/>
      <c r="F18" s="210">
        <f>COUNTIF('2014 Contact Log'!S5:S14,"Human Error")</f>
        <v>0</v>
      </c>
      <c r="G18" s="292" t="s">
        <v>79</v>
      </c>
      <c r="I18" s="292" t="s">
        <v>89</v>
      </c>
      <c r="J18" s="206"/>
      <c r="K18" s="206"/>
      <c r="L18" s="206"/>
      <c r="M18" s="206">
        <f>COUNTIF('2014 Contact Log'!Q5:Q14,"ATS")</f>
        <v>0</v>
      </c>
    </row>
    <row r="19" spans="3:13">
      <c r="C19" s="206"/>
      <c r="D19" s="210"/>
      <c r="E19" s="210"/>
      <c r="F19" s="210">
        <f>COUNTIF('2014 Contact Log'!S5:S14,"Intentional Wrongdoing")</f>
        <v>0</v>
      </c>
      <c r="G19" s="292" t="s">
        <v>80</v>
      </c>
      <c r="I19" s="292" t="s">
        <v>94</v>
      </c>
      <c r="J19" s="206"/>
      <c r="K19" s="206"/>
      <c r="L19" s="206"/>
      <c r="M19" s="206">
        <f>COUNTIF('2014 Contact Log'!Q5:Q14,"Electrical Maintenance")</f>
        <v>0</v>
      </c>
    </row>
    <row r="20" spans="3:13">
      <c r="C20" s="206"/>
      <c r="D20" s="210"/>
      <c r="E20" s="210"/>
      <c r="F20" s="210">
        <f>COUNTIF('2014 Contact Log'!S5:S14,"NRC Referred Allegations")</f>
        <v>0</v>
      </c>
      <c r="G20" s="292" t="s">
        <v>87</v>
      </c>
      <c r="I20" s="292" t="s">
        <v>96</v>
      </c>
      <c r="J20" s="206"/>
      <c r="K20" s="206"/>
      <c r="L20" s="206"/>
      <c r="M20" s="206">
        <f>COUNTIF('2014 Contact Log'!Q5:Q14,"Fire Brigade")</f>
        <v>0</v>
      </c>
    </row>
    <row r="21" spans="3:13">
      <c r="C21" s="206"/>
      <c r="D21" s="210"/>
      <c r="E21" s="210"/>
      <c r="F21" s="210">
        <f>COUNTIF('2014 Contact Log'!S5:S14,"Personnel Safety")</f>
        <v>0</v>
      </c>
      <c r="G21" s="292" t="s">
        <v>146</v>
      </c>
      <c r="I21" s="292" t="s">
        <v>98</v>
      </c>
      <c r="J21" s="206"/>
      <c r="K21" s="206"/>
      <c r="L21" s="206"/>
      <c r="M21" s="206">
        <f>COUNTIF('2014 Contact Log'!Q5:Q14,"I &amp; C Maintenance")</f>
        <v>0</v>
      </c>
    </row>
    <row r="22" spans="3:13">
      <c r="C22" s="206"/>
      <c r="D22" s="210"/>
      <c r="E22" s="210"/>
      <c r="F22" s="210">
        <f>COUNTIF('2014 Contact Log'!S5:S14,"Retaliation")</f>
        <v>0</v>
      </c>
      <c r="G22" s="292" t="s">
        <v>77</v>
      </c>
      <c r="I22" s="292" t="s">
        <v>99</v>
      </c>
      <c r="J22" s="206"/>
      <c r="K22" s="206"/>
      <c r="L22" s="206"/>
      <c r="M22" s="206">
        <f>COUNTIF('2014 Contact Log'!Q5:Q14,"Info Tech")</f>
        <v>0</v>
      </c>
    </row>
    <row r="23" spans="3:13">
      <c r="C23" s="206"/>
      <c r="D23" s="210"/>
      <c r="E23" s="210"/>
      <c r="F23" s="210">
        <f>COUNTIF('2014 Contact Log'!S5:S14,"SCWE")</f>
        <v>0</v>
      </c>
      <c r="G23" s="292" t="s">
        <v>74</v>
      </c>
      <c r="I23" s="292" t="s">
        <v>147</v>
      </c>
      <c r="J23" s="206"/>
      <c r="K23" s="206"/>
      <c r="L23" s="206"/>
      <c r="M23" s="206">
        <f>COUNTIF('2014 Contact Log'!Q5:Q14,"LBVP")</f>
        <v>0</v>
      </c>
    </row>
    <row r="24" spans="3:13">
      <c r="C24" s="206"/>
      <c r="D24" s="210"/>
      <c r="E24" s="210"/>
      <c r="F24" s="210">
        <f>COUNTIF('2014 Contact Log'!S5:S14,"Security")</f>
        <v>0</v>
      </c>
      <c r="G24" s="292" t="s">
        <v>78</v>
      </c>
      <c r="I24" s="292" t="s">
        <v>101</v>
      </c>
      <c r="J24" s="206"/>
      <c r="K24" s="206"/>
      <c r="L24" s="206"/>
      <c r="M24" s="206">
        <f>COUNTIF('2014 Contact Log'!Q5:Q14,"Learning Services")</f>
        <v>0</v>
      </c>
    </row>
    <row r="25" spans="3:13">
      <c r="C25" s="98">
        <f>SUM(C8:C24)</f>
        <v>0</v>
      </c>
      <c r="D25" s="204">
        <f>SUM(D8:D24)</f>
        <v>0</v>
      </c>
      <c r="E25" s="204">
        <f>SUM(E8:E24)</f>
        <v>0</v>
      </c>
      <c r="F25" s="204">
        <f>SUM(F8:F24)</f>
        <v>0</v>
      </c>
      <c r="I25" s="292" t="s">
        <v>102</v>
      </c>
      <c r="J25" s="206"/>
      <c r="K25" s="206"/>
      <c r="L25" s="206"/>
      <c r="M25" s="206">
        <f>COUNTIF('2014 Contact Log'!Q5:Q14,"Maintenance Support")</f>
        <v>0</v>
      </c>
    </row>
    <row r="26" spans="3:13">
      <c r="D26" s="307" t="s">
        <v>184</v>
      </c>
      <c r="E26" s="307" t="s">
        <v>185</v>
      </c>
      <c r="F26" s="307" t="s">
        <v>186</v>
      </c>
      <c r="G26" s="308" t="s">
        <v>187</v>
      </c>
      <c r="I26" s="292" t="s">
        <v>73</v>
      </c>
      <c r="J26" s="206"/>
      <c r="K26" s="206"/>
      <c r="L26" s="206"/>
      <c r="M26" s="206">
        <f>COUNTIF('2014 Contact Log'!Q5:Q14,"Other")</f>
        <v>0</v>
      </c>
    </row>
    <row r="27" spans="3:13">
      <c r="D27" s="304"/>
      <c r="E27" s="304"/>
      <c r="F27" s="297">
        <v>0</v>
      </c>
      <c r="G27" s="303"/>
      <c r="I27" s="292" t="s">
        <v>107</v>
      </c>
      <c r="J27" s="206"/>
      <c r="K27" s="206"/>
      <c r="L27" s="206"/>
      <c r="M27" s="206">
        <f>COUNTIF('2014 Contact Log'!Q5:Q14,"Procedures")</f>
        <v>0</v>
      </c>
    </row>
    <row r="28" spans="3:13">
      <c r="D28" s="304"/>
      <c r="E28" s="304"/>
      <c r="F28" s="297">
        <v>0</v>
      </c>
      <c r="G28" s="303"/>
      <c r="I28" s="292" t="s">
        <v>110</v>
      </c>
      <c r="J28" s="206"/>
      <c r="K28" s="206"/>
      <c r="L28" s="206"/>
      <c r="M28" s="206">
        <f>COUNTIF('2014 Contact Log'!Q5:Q14,"Rad Protection")</f>
        <v>0</v>
      </c>
    </row>
    <row r="29" spans="3:13">
      <c r="D29" s="304"/>
      <c r="E29" s="304"/>
      <c r="F29" s="297">
        <v>0</v>
      </c>
      <c r="G29" s="303"/>
      <c r="I29" s="292" t="s">
        <v>111</v>
      </c>
      <c r="J29" s="206"/>
      <c r="K29" s="206"/>
      <c r="L29" s="206"/>
      <c r="M29" s="206">
        <f>COUNTIF('2014 Contact Log'!Q5:Q14,"Reg Services")</f>
        <v>0</v>
      </c>
    </row>
    <row r="30" spans="3:13">
      <c r="D30" s="306"/>
      <c r="E30" s="306"/>
      <c r="F30" s="297">
        <v>0</v>
      </c>
      <c r="G30" s="303"/>
      <c r="I30" s="292" t="s">
        <v>112</v>
      </c>
      <c r="J30" s="206"/>
      <c r="K30" s="206"/>
      <c r="L30" s="206"/>
      <c r="M30" s="206">
        <f>COUNTIF('2014 Contact Log'!Q5:Q14,"Retired PG&amp;E")</f>
        <v>0</v>
      </c>
    </row>
    <row r="31" spans="3:13">
      <c r="D31" s="306"/>
      <c r="E31" s="306"/>
      <c r="F31" s="297">
        <v>0</v>
      </c>
      <c r="G31" s="303"/>
      <c r="I31" s="292" t="s">
        <v>148</v>
      </c>
      <c r="J31" s="206"/>
      <c r="K31" s="206"/>
      <c r="L31" s="206"/>
      <c r="M31" s="206">
        <f>COUNTIF('2014 Contact Log'!Q5:Q14,"Senior Leadership")</f>
        <v>0</v>
      </c>
    </row>
    <row r="32" spans="3:13">
      <c r="D32" s="306"/>
      <c r="E32" s="306"/>
      <c r="F32" s="297">
        <v>0</v>
      </c>
      <c r="G32" s="303"/>
      <c r="I32" s="292" t="s">
        <v>114</v>
      </c>
      <c r="J32" s="206"/>
      <c r="K32" s="206"/>
      <c r="L32" s="206"/>
      <c r="M32" s="206">
        <f>COUNTIF('2014 Contact Log'!Q5:Q14,"Site Services")</f>
        <v>0</v>
      </c>
    </row>
    <row r="33" spans="2:62">
      <c r="D33" s="306"/>
      <c r="E33" s="306"/>
      <c r="F33" s="297">
        <v>0</v>
      </c>
      <c r="G33" s="303"/>
      <c r="I33" s="292" t="s">
        <v>116</v>
      </c>
      <c r="J33" s="206"/>
      <c r="K33" s="206"/>
      <c r="L33" s="206"/>
      <c r="M33" s="206">
        <f>COUNTIF('2014 Contact Log'!Q5:Q14,"Supplemental")</f>
        <v>0</v>
      </c>
    </row>
    <row r="34" spans="2:62">
      <c r="D34" s="306"/>
      <c r="E34" s="306"/>
      <c r="F34" s="297">
        <v>0</v>
      </c>
      <c r="G34" s="303"/>
      <c r="I34" s="292" t="s">
        <v>115</v>
      </c>
      <c r="J34" s="206"/>
      <c r="K34" s="206"/>
      <c r="L34" s="206"/>
      <c r="M34" s="206">
        <f>COUNTIF('2014 Contact Log'!Q5:Q14,"Supply Chain")</f>
        <v>0</v>
      </c>
    </row>
    <row r="35" spans="2:62">
      <c r="D35" s="305"/>
      <c r="E35" s="305"/>
      <c r="F35" s="297">
        <v>0</v>
      </c>
      <c r="G35" s="303"/>
      <c r="I35" s="292" t="s">
        <v>117</v>
      </c>
      <c r="J35" s="206"/>
      <c r="K35" s="206"/>
      <c r="L35" s="206"/>
      <c r="M35" s="206">
        <f>COUNTIF('2014 Contact Log'!Q5:Q14,"T-Comm")</f>
        <v>0</v>
      </c>
    </row>
    <row r="36" spans="2:62">
      <c r="I36" s="296"/>
      <c r="J36" s="98">
        <f>SUM(J3:J35)</f>
        <v>0</v>
      </c>
      <c r="K36" s="98">
        <f>SUM(K3:K35)</f>
        <v>0</v>
      </c>
      <c r="L36" s="98">
        <f>SUM(L3:L35)</f>
        <v>0</v>
      </c>
      <c r="M36" s="98">
        <f>SUM(M3:M35)</f>
        <v>0</v>
      </c>
    </row>
    <row r="37" spans="2:62" ht="13.5" thickBot="1">
      <c r="F37" s="310" t="s">
        <v>172</v>
      </c>
      <c r="G37" s="310"/>
      <c r="H37" s="310"/>
    </row>
    <row r="38" spans="2:62" ht="15" thickBot="1">
      <c r="B38" s="316">
        <v>2008</v>
      </c>
      <c r="C38" s="317">
        <v>2009</v>
      </c>
      <c r="D38" s="216">
        <v>2010</v>
      </c>
      <c r="E38" s="317">
        <v>2011</v>
      </c>
      <c r="F38" s="216">
        <v>2012</v>
      </c>
      <c r="G38" s="216">
        <v>2013</v>
      </c>
      <c r="H38" s="216">
        <v>2014</v>
      </c>
      <c r="I38" s="318" t="s">
        <v>173</v>
      </c>
    </row>
    <row r="39" spans="2:62" ht="14.25">
      <c r="B39" s="315"/>
      <c r="C39" s="312"/>
      <c r="D39" s="313"/>
      <c r="E39" s="312"/>
      <c r="F39" s="313"/>
      <c r="G39" s="313"/>
      <c r="H39" s="313">
        <v>0</v>
      </c>
      <c r="I39" s="314" t="s">
        <v>149</v>
      </c>
    </row>
    <row r="40" spans="2:62">
      <c r="B40" s="311"/>
      <c r="C40" s="220"/>
      <c r="D40" s="220"/>
      <c r="E40" s="220"/>
      <c r="F40" s="220"/>
      <c r="G40" s="220"/>
      <c r="H40" s="220">
        <v>0</v>
      </c>
      <c r="I40" s="287" t="s">
        <v>150</v>
      </c>
    </row>
    <row r="41" spans="2:62">
      <c r="B41" s="311"/>
      <c r="C41" s="220"/>
      <c r="D41" s="220"/>
      <c r="E41" s="220"/>
      <c r="F41" s="220"/>
      <c r="G41" s="220"/>
      <c r="H41" s="220">
        <v>0</v>
      </c>
      <c r="I41" s="287" t="s">
        <v>151</v>
      </c>
    </row>
    <row r="42" spans="2:62" ht="14.25" customHeight="1">
      <c r="B42" s="311"/>
      <c r="C42" s="220"/>
      <c r="D42" s="220"/>
      <c r="E42" s="220"/>
      <c r="F42" s="220"/>
      <c r="G42" s="220"/>
      <c r="H42" s="220">
        <v>0</v>
      </c>
      <c r="I42" s="287" t="s">
        <v>152</v>
      </c>
    </row>
    <row r="43" spans="2:62" ht="14.25" customHeight="1">
      <c r="B43" s="311"/>
      <c r="C43" s="220"/>
      <c r="D43" s="220"/>
      <c r="E43" s="220"/>
      <c r="F43" s="220"/>
      <c r="G43" s="220"/>
      <c r="H43" s="220">
        <v>0</v>
      </c>
      <c r="I43" s="287" t="s">
        <v>153</v>
      </c>
      <c r="BA43" s="338" t="s">
        <v>189</v>
      </c>
      <c r="BB43" s="339"/>
      <c r="BC43" s="339"/>
      <c r="BD43" s="339"/>
      <c r="BE43" s="339"/>
      <c r="BF43" s="339"/>
      <c r="BG43" s="339"/>
      <c r="BH43" s="339"/>
      <c r="BI43" s="339"/>
      <c r="BJ43" s="339"/>
    </row>
    <row r="44" spans="2:62" ht="14.25" customHeight="1">
      <c r="B44" s="311"/>
      <c r="C44" s="220"/>
      <c r="D44" s="220"/>
      <c r="E44" s="220"/>
      <c r="F44" s="220"/>
      <c r="G44" s="220"/>
      <c r="H44" s="220">
        <v>0</v>
      </c>
      <c r="I44" s="287" t="s">
        <v>154</v>
      </c>
    </row>
    <row r="46" spans="2:62" ht="14.25" customHeight="1">
      <c r="E46" s="229">
        <v>2013</v>
      </c>
      <c r="F46" s="230" t="s">
        <v>158</v>
      </c>
      <c r="G46" s="228" t="s">
        <v>157</v>
      </c>
      <c r="H46" s="231" t="s">
        <v>170</v>
      </c>
      <c r="I46" s="226"/>
    </row>
    <row r="47" spans="2:62">
      <c r="F47" s="220">
        <f>+SUM('2014 Contact Log'!X5:X14)</f>
        <v>0</v>
      </c>
      <c r="G47" s="220">
        <f>COUNTA('2014 Contact Log'!J5:J14)</f>
        <v>0</v>
      </c>
      <c r="H47" s="227" t="e">
        <f>SUM(F47/G47)</f>
        <v>#DIV/0!</v>
      </c>
      <c r="I47" s="226" t="s">
        <v>156</v>
      </c>
    </row>
    <row r="49" spans="3:9">
      <c r="F49" s="294" t="s">
        <v>175</v>
      </c>
      <c r="G49" s="295"/>
      <c r="H49" s="295"/>
      <c r="I49" s="288" t="s">
        <v>174</v>
      </c>
    </row>
    <row r="50" spans="3:9">
      <c r="C50" s="229">
        <v>2009</v>
      </c>
      <c r="D50" s="229">
        <v>2010</v>
      </c>
      <c r="E50" s="229">
        <v>2011</v>
      </c>
      <c r="F50" s="229">
        <v>2012</v>
      </c>
      <c r="G50" s="229">
        <v>2013</v>
      </c>
      <c r="H50" s="229">
        <v>2014</v>
      </c>
      <c r="I50" s="289"/>
    </row>
    <row r="51" spans="3:9" ht="14.25">
      <c r="C51" s="218"/>
      <c r="D51" s="219"/>
      <c r="E51" s="218"/>
      <c r="F51" s="219"/>
      <c r="G51" s="219"/>
      <c r="H51" s="219">
        <v>0</v>
      </c>
      <c r="I51" s="287" t="s">
        <v>178</v>
      </c>
    </row>
    <row r="52" spans="3:9">
      <c r="C52" s="220"/>
      <c r="D52" s="220"/>
      <c r="E52" s="220"/>
      <c r="F52" s="220"/>
      <c r="G52" s="220"/>
      <c r="H52" s="220">
        <v>0</v>
      </c>
      <c r="I52" s="287" t="s">
        <v>176</v>
      </c>
    </row>
    <row r="53" spans="3:9">
      <c r="C53" s="220"/>
      <c r="D53" s="220"/>
      <c r="E53" s="220"/>
      <c r="F53" s="220"/>
      <c r="G53" s="220"/>
      <c r="H53" s="220">
        <v>0</v>
      </c>
      <c r="I53" s="287" t="s">
        <v>177</v>
      </c>
    </row>
    <row r="54" spans="3:9">
      <c r="D54" s="98"/>
      <c r="E54" s="98"/>
      <c r="F54" s="98"/>
      <c r="G54" s="98"/>
    </row>
  </sheetData>
  <mergeCells count="1">
    <mergeCell ref="BA43:BJ43"/>
  </mergeCells>
  <hyperlinks>
    <hyperlink ref="F38:H38" r:id="rId1" display="Manual entry from NRC Allegarion web page"/>
  </hyperlinks>
  <pageMargins left="0.7" right="0.7" top="0.75" bottom="0.75" header="0.3" footer="0.3"/>
  <pageSetup orientation="portrait" r:id="rId2"/>
  <drawing r:id="rId3"/>
  <legacyDrawing r:id="rId4"/>
</worksheet>
</file>

<file path=xl/worksheets/sheet6.xml><?xml version="1.0" encoding="utf-8"?>
<worksheet xmlns="http://schemas.openxmlformats.org/spreadsheetml/2006/main" xmlns:r="http://schemas.openxmlformats.org/officeDocument/2006/relationships">
  <dimension ref="A1:G67"/>
  <sheetViews>
    <sheetView workbookViewId="0">
      <selection activeCell="C5" sqref="C5"/>
    </sheetView>
  </sheetViews>
  <sheetFormatPr defaultRowHeight="12.75"/>
  <cols>
    <col min="1" max="1" width="23.85546875" bestFit="1" customWidth="1"/>
    <col min="6" max="6" width="16.140625" customWidth="1"/>
    <col min="7" max="7" width="236.28515625" bestFit="1" customWidth="1"/>
  </cols>
  <sheetData>
    <row r="1" spans="1:7" ht="13.5" thickBot="1">
      <c r="A1" t="s">
        <v>254</v>
      </c>
      <c r="B1" s="325" t="s">
        <v>255</v>
      </c>
      <c r="C1" s="324"/>
      <c r="F1" s="326" t="s">
        <v>257</v>
      </c>
    </row>
    <row r="2" spans="1:7" ht="13.5" thickBot="1">
      <c r="A2" t="s">
        <v>190</v>
      </c>
      <c r="B2" s="226"/>
      <c r="C2" s="174"/>
      <c r="D2" s="326" t="s">
        <v>256</v>
      </c>
      <c r="E2" s="327" t="e">
        <f>MEDIAN(B2:B65)</f>
        <v>#NUM!</v>
      </c>
      <c r="F2" s="327"/>
      <c r="G2" t="s">
        <v>258</v>
      </c>
    </row>
    <row r="3" spans="1:7">
      <c r="A3" t="s">
        <v>191</v>
      </c>
      <c r="B3" s="226"/>
      <c r="C3" s="174"/>
      <c r="F3" s="328">
        <v>2.25</v>
      </c>
      <c r="G3" t="s">
        <v>259</v>
      </c>
    </row>
    <row r="4" spans="1:7">
      <c r="A4" t="s">
        <v>192</v>
      </c>
      <c r="B4" s="226"/>
      <c r="C4" s="174"/>
      <c r="F4" s="328">
        <v>3</v>
      </c>
      <c r="G4" t="s">
        <v>260</v>
      </c>
    </row>
    <row r="5" spans="1:7">
      <c r="A5" t="s">
        <v>193</v>
      </c>
      <c r="B5" s="226"/>
      <c r="C5" s="174"/>
      <c r="F5" s="328">
        <v>4.5</v>
      </c>
      <c r="G5" t="s">
        <v>261</v>
      </c>
    </row>
    <row r="6" spans="1:7">
      <c r="A6" t="s">
        <v>194</v>
      </c>
      <c r="B6" s="226"/>
      <c r="C6" s="174"/>
      <c r="G6" t="s">
        <v>262</v>
      </c>
    </row>
    <row r="7" spans="1:7">
      <c r="A7" t="s">
        <v>195</v>
      </c>
      <c r="B7" s="226"/>
      <c r="C7" s="174"/>
    </row>
    <row r="8" spans="1:7">
      <c r="A8" t="s">
        <v>196</v>
      </c>
      <c r="B8" s="226"/>
      <c r="C8" s="174"/>
    </row>
    <row r="9" spans="1:7">
      <c r="A9" t="s">
        <v>197</v>
      </c>
      <c r="B9" s="226"/>
      <c r="C9" s="174"/>
    </row>
    <row r="10" spans="1:7">
      <c r="A10" t="s">
        <v>198</v>
      </c>
      <c r="B10" s="226"/>
      <c r="C10" s="174"/>
    </row>
    <row r="11" spans="1:7">
      <c r="A11" t="s">
        <v>199</v>
      </c>
      <c r="B11" s="226"/>
      <c r="C11" s="174"/>
    </row>
    <row r="12" spans="1:7">
      <c r="A12" t="s">
        <v>200</v>
      </c>
      <c r="B12" s="226"/>
      <c r="C12" s="174"/>
    </row>
    <row r="13" spans="1:7">
      <c r="A13" t="s">
        <v>201</v>
      </c>
      <c r="B13" s="226"/>
      <c r="C13" s="174"/>
    </row>
    <row r="14" spans="1:7">
      <c r="A14" t="s">
        <v>202</v>
      </c>
      <c r="B14" s="226"/>
      <c r="C14" s="174"/>
    </row>
    <row r="15" spans="1:7">
      <c r="A15" t="s">
        <v>203</v>
      </c>
      <c r="B15" s="226"/>
      <c r="C15" s="174"/>
    </row>
    <row r="16" spans="1:7">
      <c r="A16" t="s">
        <v>204</v>
      </c>
      <c r="B16" s="226"/>
      <c r="C16" s="174"/>
    </row>
    <row r="17" spans="1:3">
      <c r="A17" t="s">
        <v>205</v>
      </c>
      <c r="B17" s="226"/>
      <c r="C17" s="174"/>
    </row>
    <row r="18" spans="1:3">
      <c r="A18" t="s">
        <v>206</v>
      </c>
      <c r="B18" s="322"/>
      <c r="C18" s="323"/>
    </row>
    <row r="19" spans="1:3">
      <c r="A19" t="s">
        <v>207</v>
      </c>
      <c r="B19" s="226"/>
      <c r="C19" s="174"/>
    </row>
    <row r="20" spans="1:3">
      <c r="A20" t="s">
        <v>208</v>
      </c>
      <c r="B20" s="226"/>
      <c r="C20" s="174"/>
    </row>
    <row r="21" spans="1:3">
      <c r="A21" t="s">
        <v>209</v>
      </c>
      <c r="B21" s="226"/>
      <c r="C21" s="174"/>
    </row>
    <row r="22" spans="1:3">
      <c r="A22" t="s">
        <v>210</v>
      </c>
      <c r="B22" s="226"/>
      <c r="C22" s="174"/>
    </row>
    <row r="23" spans="1:3">
      <c r="A23" t="s">
        <v>211</v>
      </c>
      <c r="B23" s="226"/>
      <c r="C23" s="174"/>
    </row>
    <row r="24" spans="1:3">
      <c r="A24" t="s">
        <v>212</v>
      </c>
      <c r="B24" s="226"/>
      <c r="C24" s="174"/>
    </row>
    <row r="25" spans="1:3">
      <c r="A25" t="s">
        <v>213</v>
      </c>
      <c r="B25" s="226"/>
      <c r="C25" s="174"/>
    </row>
    <row r="26" spans="1:3">
      <c r="A26" t="s">
        <v>214</v>
      </c>
      <c r="B26" s="226"/>
      <c r="C26" s="174"/>
    </row>
    <row r="27" spans="1:3">
      <c r="A27" t="s">
        <v>215</v>
      </c>
      <c r="B27" s="226"/>
      <c r="C27" s="174"/>
    </row>
    <row r="28" spans="1:3">
      <c r="A28" t="s">
        <v>216</v>
      </c>
      <c r="B28" s="226"/>
      <c r="C28" s="174"/>
    </row>
    <row r="29" spans="1:3">
      <c r="A29" t="s">
        <v>217</v>
      </c>
      <c r="B29" s="226"/>
      <c r="C29" s="174"/>
    </row>
    <row r="30" spans="1:3">
      <c r="A30" t="s">
        <v>218</v>
      </c>
      <c r="B30" s="226"/>
      <c r="C30" s="174"/>
    </row>
    <row r="31" spans="1:3">
      <c r="A31" t="s">
        <v>219</v>
      </c>
      <c r="B31" s="226"/>
      <c r="C31" s="174"/>
    </row>
    <row r="32" spans="1:3">
      <c r="A32" t="s">
        <v>220</v>
      </c>
      <c r="B32" s="226"/>
      <c r="C32" s="174"/>
    </row>
    <row r="33" spans="1:3">
      <c r="A33" t="s">
        <v>221</v>
      </c>
      <c r="B33" s="226"/>
      <c r="C33" s="174"/>
    </row>
    <row r="34" spans="1:3">
      <c r="A34" t="s">
        <v>222</v>
      </c>
      <c r="B34" s="226"/>
      <c r="C34" s="174"/>
    </row>
    <row r="35" spans="1:3">
      <c r="A35" t="s">
        <v>223</v>
      </c>
      <c r="B35" s="226"/>
      <c r="C35" s="174"/>
    </row>
    <row r="36" spans="1:3">
      <c r="A36" t="s">
        <v>224</v>
      </c>
      <c r="B36" s="226"/>
      <c r="C36" s="174"/>
    </row>
    <row r="37" spans="1:3">
      <c r="A37" t="s">
        <v>225</v>
      </c>
      <c r="B37" s="226"/>
      <c r="C37" s="174"/>
    </row>
    <row r="38" spans="1:3">
      <c r="A38" t="s">
        <v>226</v>
      </c>
      <c r="B38" s="226"/>
      <c r="C38" s="174"/>
    </row>
    <row r="39" spans="1:3">
      <c r="A39" t="s">
        <v>227</v>
      </c>
      <c r="B39" s="226"/>
      <c r="C39" s="174"/>
    </row>
    <row r="40" spans="1:3">
      <c r="A40" t="s">
        <v>228</v>
      </c>
      <c r="B40" s="226"/>
      <c r="C40" s="174"/>
    </row>
    <row r="41" spans="1:3">
      <c r="A41" t="s">
        <v>229</v>
      </c>
      <c r="B41" s="226"/>
      <c r="C41" s="174"/>
    </row>
    <row r="42" spans="1:3">
      <c r="A42" t="s">
        <v>230</v>
      </c>
      <c r="B42" s="226"/>
      <c r="C42" s="174"/>
    </row>
    <row r="43" spans="1:3">
      <c r="A43" t="s">
        <v>231</v>
      </c>
      <c r="B43" s="226"/>
      <c r="C43" s="174"/>
    </row>
    <row r="44" spans="1:3">
      <c r="A44" t="s">
        <v>232</v>
      </c>
      <c r="B44" s="226"/>
      <c r="C44" s="174"/>
    </row>
    <row r="45" spans="1:3">
      <c r="A45" t="s">
        <v>233</v>
      </c>
      <c r="B45" s="226"/>
      <c r="C45" s="174"/>
    </row>
    <row r="46" spans="1:3">
      <c r="A46" t="s">
        <v>234</v>
      </c>
      <c r="B46" s="226"/>
      <c r="C46" s="174"/>
    </row>
    <row r="47" spans="1:3">
      <c r="A47" t="s">
        <v>235</v>
      </c>
      <c r="B47" s="226"/>
      <c r="C47" s="174"/>
    </row>
    <row r="48" spans="1:3">
      <c r="A48" t="s">
        <v>236</v>
      </c>
      <c r="B48" s="226"/>
      <c r="C48" s="174"/>
    </row>
    <row r="49" spans="1:3">
      <c r="A49" t="s">
        <v>237</v>
      </c>
      <c r="B49" s="226"/>
      <c r="C49" s="174"/>
    </row>
    <row r="50" spans="1:3">
      <c r="A50" t="s">
        <v>238</v>
      </c>
      <c r="B50" s="226"/>
      <c r="C50" s="174"/>
    </row>
    <row r="51" spans="1:3">
      <c r="A51" t="s">
        <v>239</v>
      </c>
      <c r="B51" s="226"/>
      <c r="C51" s="174"/>
    </row>
    <row r="52" spans="1:3">
      <c r="A52" t="s">
        <v>240</v>
      </c>
      <c r="B52" s="226"/>
      <c r="C52" s="174"/>
    </row>
    <row r="53" spans="1:3">
      <c r="A53" t="s">
        <v>241</v>
      </c>
      <c r="B53" s="226"/>
      <c r="C53" s="174"/>
    </row>
    <row r="54" spans="1:3">
      <c r="A54" t="s">
        <v>242</v>
      </c>
      <c r="B54" s="226"/>
      <c r="C54" s="174"/>
    </row>
    <row r="55" spans="1:3">
      <c r="A55" t="s">
        <v>243</v>
      </c>
      <c r="B55" s="226"/>
      <c r="C55" s="174"/>
    </row>
    <row r="56" spans="1:3">
      <c r="A56" t="s">
        <v>244</v>
      </c>
      <c r="B56" s="226"/>
      <c r="C56" s="174"/>
    </row>
    <row r="57" spans="1:3">
      <c r="A57" t="s">
        <v>245</v>
      </c>
      <c r="B57" s="226"/>
      <c r="C57" s="174"/>
    </row>
    <row r="58" spans="1:3">
      <c r="A58" t="s">
        <v>246</v>
      </c>
      <c r="B58" s="226"/>
      <c r="C58" s="174"/>
    </row>
    <row r="59" spans="1:3">
      <c r="A59" t="s">
        <v>247</v>
      </c>
      <c r="B59" s="226"/>
      <c r="C59" s="174"/>
    </row>
    <row r="60" spans="1:3">
      <c r="A60" t="s">
        <v>248</v>
      </c>
      <c r="B60" s="226"/>
      <c r="C60" s="174"/>
    </row>
    <row r="61" spans="1:3">
      <c r="A61" t="s">
        <v>249</v>
      </c>
      <c r="B61" s="226"/>
      <c r="C61" s="174"/>
    </row>
    <row r="62" spans="1:3">
      <c r="A62" t="s">
        <v>250</v>
      </c>
      <c r="B62" s="226"/>
      <c r="C62" s="174"/>
    </row>
    <row r="63" spans="1:3">
      <c r="A63" t="s">
        <v>251</v>
      </c>
      <c r="B63" s="226"/>
      <c r="C63" s="174"/>
    </row>
    <row r="64" spans="1:3">
      <c r="A64" t="s">
        <v>252</v>
      </c>
      <c r="B64" s="226"/>
      <c r="C64" s="174"/>
    </row>
    <row r="65" spans="1:3">
      <c r="A65" t="s">
        <v>253</v>
      </c>
      <c r="B65" s="226"/>
      <c r="C65" s="174"/>
    </row>
    <row r="67" spans="1:3">
      <c r="B67" s="321">
        <f>SUM(B2:B66)</f>
        <v>0</v>
      </c>
      <c r="C67" s="32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5D03CD7BA09D41AEA1512A402090D7" ma:contentTypeVersion="0" ma:contentTypeDescription="Create a new document." ma:contentTypeScope="" ma:versionID="767561570d66fd36098da8066c24280a">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790A71-29CF-44CB-AF5E-19D52B466BFB}">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2851EA66-903F-41C5-8440-534A861367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0603465-FF2F-40D3-B512-8A6DE585D0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2014 Contact Log</vt:lpstr>
      <vt:lpstr>2014 ECR Status Log</vt:lpstr>
      <vt:lpstr>2014 DPO Log</vt:lpstr>
      <vt:lpstr>2014 SAPN Follow-up</vt:lpstr>
      <vt:lpstr>EoY reports -n- graphs</vt:lpstr>
      <vt:lpstr>NRC allegations INT</vt:lpstr>
      <vt:lpstr>'2014 Contact Log'!Print_Area</vt:lpstr>
      <vt:lpstr>'2014 DPO Log'!Print_Area</vt:lpstr>
      <vt:lpstr>'2014 ECR Status Log'!Print_Area</vt:lpstr>
    </vt:vector>
  </TitlesOfParts>
  <Company>Pacific Gas and Electric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rjb2</dc:creator>
  <cp:lastModifiedBy>dzuser</cp:lastModifiedBy>
  <cp:lastPrinted>2012-07-26T11:30:28Z</cp:lastPrinted>
  <dcterms:created xsi:type="dcterms:W3CDTF">2005-12-16T19:21:55Z</dcterms:created>
  <dcterms:modified xsi:type="dcterms:W3CDTF">2014-12-30T19:18:12Z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0x010100BE5D03CD7BA09D41AEA1512A402090D7</vt:lpwstr>
  </property>
</Properties>
</file>